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Notes" sheetId="1" state="visible" r:id="rId1"/>
    <sheet name="Inputs" sheetId="2" state="visible" r:id="rId2"/>
    <sheet name="Pack" sheetId="3" state="visible" r:id="rId3"/>
  </sheets>
  <definedNames/>
  <calcPr calcId="124519" fullCalcOnLoad="1"/>
</workbook>
</file>

<file path=xl/styles.xml><?xml version="1.0" encoding="utf-8"?>
<styleSheet xmlns="http://schemas.openxmlformats.org/spreadsheetml/2006/main">
  <numFmts count="6">
    <numFmt numFmtId="164" formatCode="yyyy-mm-dd"/>
    <numFmt numFmtId="165" formatCode="mmm yyyy"/>
    <numFmt numFmtId="166" formatCode="#,##0;(#,##0);&quot;-&quot;"/>
    <numFmt numFmtId="167" formatCode="0.0%;(0.0%);&quot;-&quot;"/>
    <numFmt numFmtId="168" formatCode="0.0;(0.0);&quot;-&quot;"/>
    <numFmt numFmtId="169" formatCode="#,##0.00;(#,##0.00);&quot;-&quot;"/>
  </numFmts>
  <fonts count="7">
    <font>
      <name val="Calibri"/>
      <family val="2"/>
      <color theme="1"/>
      <sz val="11"/>
      <scheme val="minor"/>
    </font>
    <font>
      <name val="Arial"/>
      <b val="1"/>
      <color rgb="FF000000"/>
      <sz val="12"/>
    </font>
    <font>
      <name val="Arial"/>
      <color rgb="FF000000"/>
      <sz val="11"/>
    </font>
    <font>
      <name val="Arial"/>
      <b val="1"/>
      <color rgb="FF000000"/>
      <sz val="11"/>
    </font>
    <font>
      <name val="Arial"/>
      <color rgb="FF0000FF"/>
      <sz val="11"/>
    </font>
    <font>
      <name val="Arial"/>
      <b val="1"/>
      <color rgb="FF142C35"/>
      <sz val="17"/>
    </font>
    <font>
      <name val="Arial"/>
      <color rgb="FF5C5A68"/>
      <sz val="11"/>
    </font>
  </fonts>
  <fills count="4">
    <fill>
      <patternFill/>
    </fill>
    <fill>
      <patternFill patternType="gray125"/>
    </fill>
    <fill>
      <patternFill patternType="solid">
        <fgColor rgb="FFD9D9D9"/>
      </patternFill>
    </fill>
    <fill>
      <patternFill patternType="solid">
        <fgColor rgb="FFE3F6F5"/>
      </patternFill>
    </fill>
  </fills>
  <borders count="1">
    <border>
      <left/>
      <right/>
      <top/>
      <bottom/>
      <diagonal/>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2" borderId="0" pivotButton="0" quotePrefix="0" xfId="0"/>
    <xf numFmtId="0" fontId="4" fillId="0" borderId="0" pivotButton="0" quotePrefix="0" xfId="0"/>
    <xf numFmtId="165" fontId="4" fillId="0" borderId="0" pivotButton="0" quotePrefix="0" xfId="0"/>
    <xf numFmtId="166" fontId="4" fillId="0" borderId="0" pivotButton="0" quotePrefix="0" xfId="0"/>
    <xf numFmtId="1" fontId="4" fillId="0" borderId="0" pivotButton="0" quotePrefix="0" xfId="0"/>
    <xf numFmtId="165" fontId="3" fillId="2" borderId="0" pivotButton="0" quotePrefix="0" xfId="0"/>
    <xf numFmtId="1" fontId="2" fillId="0" borderId="0" pivotButton="0" quotePrefix="0" xfId="0"/>
    <xf numFmtId="0" fontId="5" fillId="0" borderId="0" pivotButton="0" quotePrefix="0" xfId="0"/>
    <xf numFmtId="0" fontId="6" fillId="0" borderId="0" pivotButton="0" quotePrefix="0" xfId="0"/>
    <xf numFmtId="166" fontId="2" fillId="0" borderId="0" pivotButton="0" quotePrefix="0" xfId="0"/>
    <xf numFmtId="167" fontId="2" fillId="0" borderId="0" pivotButton="0" quotePrefix="0" xfId="0"/>
    <xf numFmtId="165" fontId="2" fillId="0" borderId="0" pivotButton="0" quotePrefix="0" xfId="0"/>
    <xf numFmtId="166" fontId="3" fillId="0" borderId="0" pivotButton="0" quotePrefix="0" xfId="0"/>
    <xf numFmtId="0" fontId="3" fillId="3" borderId="0" pivotButton="0" quotePrefix="0" xfId="0"/>
    <xf numFmtId="166" fontId="3" fillId="3" borderId="0" pivotButton="0" quotePrefix="0" xfId="0"/>
    <xf numFmtId="168" fontId="3" fillId="3" borderId="0" pivotButton="0" quotePrefix="0" xfId="0"/>
    <xf numFmtId="0" fontId="2" fillId="2" borderId="0" pivotButton="0" quotePrefix="0" xfId="0"/>
    <xf numFmtId="0" fontId="2" fillId="0" borderId="0" applyAlignment="1" pivotButton="0" quotePrefix="0" xfId="0">
      <alignment horizontal="right"/>
    </xf>
    <xf numFmtId="169"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50" customWidth="1" min="1" max="1"/>
  </cols>
  <sheetData>
    <row r="1">
      <c r="A1" s="1" t="inlineStr">
        <is>
          <t>Monthly board pack</t>
        </is>
      </c>
    </row>
    <row r="2">
      <c r="A2" s="2" t="inlineStr">
        <is>
          <t>A one-page monthly board pack: P&amp;L against budget and prior month, cash and runway, people and customers, and the three things the board should know. A template from anfa (getanfa.com). Free to use and adapt. Questions, or a second pair of eyes on your numbers: hello@getanfa.com.</t>
        </is>
      </c>
    </row>
    <row r="4">
      <c r="A4" s="3" t="inlineStr">
        <is>
          <t>How to use</t>
        </is>
      </c>
    </row>
    <row r="5">
      <c r="A5" s="2" t="inlineStr">
        <is>
          <t>1. Go to the Inputs sheet. Enter your company name, currency, units, the first month of your fiscal year, opening cash and the month number you are reporting on (1 to 12).</t>
        </is>
      </c>
    </row>
    <row r="6">
      <c r="A6" s="2" t="inlineStr">
        <is>
          <t>2. Enter budget for revenue, cost of sales, payroll and other operating expenses for all twelve months. Enter actuals for each month as it closes, plus closing cash, headcount and active customers.</t>
        </is>
      </c>
    </row>
    <row r="7">
      <c r="A7" s="2" t="inlineStr">
        <is>
          <t>3. Write the commentary: three highlights, three watch items and up to three decisions you need from the board. Short sentences read best on the page.</t>
        </is>
      </c>
    </row>
    <row r="8">
      <c r="A8" s="2" t="inlineStr">
        <is>
          <t>4. Read the Pack sheet. It shows the reporting month against budget and prior month, year to date, cash and runway, people and customers, a twelve-month trend and your commentary. Print area is set for one page landscape.</t>
        </is>
      </c>
    </row>
    <row r="9">
      <c r="A9" s="2" t="inlineStr">
        <is>
          <t>5. Check that every line in the Checks block reads zero and the final line reads TRUE before you send it.</t>
        </is>
      </c>
    </row>
    <row r="11">
      <c r="A11" s="3" t="inlineStr">
        <is>
          <t>Method</t>
        </is>
      </c>
    </row>
    <row r="12">
      <c r="A12" s="2" t="inlineStr">
        <is>
          <t>Gross profit = revenue - cost of sales. Total operating expenses = payroll + other operating expenses. EBITDA = gross profit - total operating expenses.</t>
        </is>
      </c>
    </row>
    <row r="13">
      <c r="A13" s="2" t="inlineStr">
        <is>
          <t>Variance = actual - budget; a positive revenue variance and a negative cost variance are both favourable. Variance % = variance / budget.</t>
        </is>
      </c>
    </row>
    <row r="14">
      <c r="A14" s="2" t="inlineStr">
        <is>
          <t>Year to date sums months 1 to the reporting month for both actual and budget.</t>
        </is>
      </c>
    </row>
    <row r="15">
      <c r="A15" s="2" t="inlineStr">
        <is>
          <t>Net burn = prior month closing cash - this month closing cash (month 1 uses opening cash). Runway = closing cash / average net burn of the latest three months; "n.a." when cash is growing.</t>
        </is>
      </c>
    </row>
    <row r="16">
      <c r="A16" s="2" t="inlineStr">
        <is>
          <t>Revenue per FTE is annualised: reporting-month revenue x 12 / headcount.</t>
        </is>
      </c>
    </row>
    <row r="18">
      <c r="A18" s="3" t="inlineStr">
        <is>
          <t>Conventions</t>
        </is>
      </c>
    </row>
    <row r="19">
      <c r="A19" s="2" t="inlineStr">
        <is>
          <t>Costs are entered as positive amounts. Months after the reporting month are left blank on the trend table.</t>
        </is>
      </c>
    </row>
    <row r="20">
      <c r="A20" s="2" t="inlineStr">
        <is>
          <t>Blue font marks inputs you can change. Black font marks formulas. Do not type over black cells.</t>
        </is>
      </c>
    </row>
    <row r="21">
      <c r="A21" s="2" t="inlineStr">
        <is>
          <t>The workbook opens with sample data so you can see how it works. Replace every blue cell with your own figures before using the results.</t>
        </is>
      </c>
    </row>
    <row r="22">
      <c r="A22" s="2" t="inlineStr">
        <is>
          <t>No macros, no external links, no client data. Nothing leaves the file.</t>
        </is>
      </c>
    </row>
    <row r="24">
      <c r="A24" s="3" t="inlineStr">
        <is>
          <t>anfa (getanfa.com)  |  hello@getanfa.com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39"/>
  <sheetViews>
    <sheetView workbookViewId="0">
      <pane xSplit="1" ySplit="12" topLeftCell="B13" activePane="bottomRight" state="frozen"/>
      <selection pane="topRight"/>
      <selection pane="bottomLeft"/>
      <selection pane="bottomRight" activeCell="A1" sqref="A1"/>
    </sheetView>
  </sheetViews>
  <sheetFormatPr baseColWidth="8" defaultRowHeight="15"/>
  <cols>
    <col width="44"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3" customWidth="1" min="14" max="14"/>
    <col width="52" customWidth="1" min="15" max="15"/>
  </cols>
  <sheetData>
    <row r="1">
      <c r="A1" s="3" t="inlineStr">
        <is>
          <t>Inputs</t>
        </is>
      </c>
    </row>
    <row r="2">
      <c r="A2" s="3" t="inlineStr">
        <is>
          <t>SAMPLE DATA: every blue cell below is an illustrative input. Replace it with your own.</t>
        </is>
      </c>
    </row>
    <row r="4">
      <c r="A4" s="4" t="inlineStr">
        <is>
          <t>General assumptions</t>
        </is>
      </c>
      <c r="B4" s="4" t="inlineStr">
        <is>
          <t>Value</t>
        </is>
      </c>
      <c r="O4" s="4" t="inlineStr">
        <is>
          <t>Notes</t>
        </is>
      </c>
    </row>
    <row r="5">
      <c r="A5" s="2" t="inlineStr">
        <is>
          <t>Company name</t>
        </is>
      </c>
      <c r="B5" s="5" t="inlineStr">
        <is>
          <t>Sample Co (sample data)</t>
        </is>
      </c>
    </row>
    <row r="6">
      <c r="A6" s="2" t="inlineStr">
        <is>
          <t>Currency</t>
        </is>
      </c>
      <c r="B6" s="5" t="inlineStr">
        <is>
          <t>USD</t>
        </is>
      </c>
      <c r="O6" s="2" t="inlineStr">
        <is>
          <t>Three-letter code, shown in the Pack headers</t>
        </is>
      </c>
    </row>
    <row r="7">
      <c r="A7" s="2" t="inlineStr">
        <is>
          <t>Units</t>
        </is>
      </c>
      <c r="B7" s="5" t="inlineStr">
        <is>
          <t>whole units</t>
        </is>
      </c>
      <c r="O7" s="2" t="inlineStr">
        <is>
          <t>For example: whole units, or thousands</t>
        </is>
      </c>
    </row>
    <row r="8">
      <c r="A8" s="2" t="inlineStr">
        <is>
          <t>First month of the fiscal year</t>
        </is>
      </c>
      <c r="B8" s="6" t="n">
        <v>46023</v>
      </c>
      <c r="O8" s="2" t="inlineStr">
        <is>
          <t>Any day in the month</t>
        </is>
      </c>
    </row>
    <row r="9">
      <c r="A9" s="2" t="inlineStr">
        <is>
          <t>Opening cash (start of month 1)</t>
        </is>
      </c>
      <c r="B9" s="7" t="n">
        <v>1850000</v>
      </c>
      <c r="O9" s="2" t="inlineStr">
        <is>
          <t>Bank balances at the start of the fiscal year</t>
        </is>
      </c>
    </row>
    <row r="10">
      <c r="A10" s="2" t="inlineStr">
        <is>
          <t>Reporting month (1 to 12)</t>
        </is>
      </c>
      <c r="B10" s="8" t="n">
        <v>6</v>
      </c>
      <c r="O10" s="2" t="inlineStr">
        <is>
          <t>The month the pack is about</t>
        </is>
      </c>
    </row>
    <row r="12">
      <c r="A12" s="4" t="inlineStr">
        <is>
          <t>Month</t>
        </is>
      </c>
      <c r="B12" s="9">
        <f>B8</f>
        <v/>
      </c>
      <c r="C12" s="9">
        <f>EDATE(B12,1)</f>
        <v/>
      </c>
      <c r="D12" s="9">
        <f>EDATE(C12,1)</f>
        <v/>
      </c>
      <c r="E12" s="9">
        <f>EDATE(D12,1)</f>
        <v/>
      </c>
      <c r="F12" s="9">
        <f>EDATE(E12,1)</f>
        <v/>
      </c>
      <c r="G12" s="9">
        <f>EDATE(F12,1)</f>
        <v/>
      </c>
      <c r="H12" s="9">
        <f>EDATE(G12,1)</f>
        <v/>
      </c>
      <c r="I12" s="9">
        <f>EDATE(H12,1)</f>
        <v/>
      </c>
      <c r="J12" s="9">
        <f>EDATE(I12,1)</f>
        <v/>
      </c>
      <c r="K12" s="9">
        <f>EDATE(J12,1)</f>
        <v/>
      </c>
      <c r="L12" s="9">
        <f>EDATE(K12,1)</f>
        <v/>
      </c>
      <c r="M12" s="9">
        <f>EDATE(L12,1)</f>
        <v/>
      </c>
      <c r="O12" s="4" t="inlineStr">
        <is>
          <t>Notes</t>
        </is>
      </c>
    </row>
    <row r="13">
      <c r="A13" s="2" t="inlineStr">
        <is>
          <t>Month number (formula)</t>
        </is>
      </c>
      <c r="B13" s="10" t="n">
        <v>1</v>
      </c>
      <c r="C13" s="10" t="n">
        <v>2</v>
      </c>
      <c r="D13" s="10" t="n">
        <v>3</v>
      </c>
      <c r="E13" s="10" t="n">
        <v>4</v>
      </c>
      <c r="F13" s="10" t="n">
        <v>5</v>
      </c>
      <c r="G13" s="10" t="n">
        <v>6</v>
      </c>
      <c r="H13" s="10" t="n">
        <v>7</v>
      </c>
      <c r="I13" s="10" t="n">
        <v>8</v>
      </c>
      <c r="J13" s="10" t="n">
        <v>9</v>
      </c>
      <c r="K13" s="10" t="n">
        <v>10</v>
      </c>
      <c r="L13" s="10" t="n">
        <v>11</v>
      </c>
      <c r="M13" s="10" t="n">
        <v>12</v>
      </c>
      <c r="O13" s="2" t="inlineStr">
        <is>
          <t>Used by the Pack sheet to pick the reporting month. Do not edit.</t>
        </is>
      </c>
    </row>
    <row r="15">
      <c r="A15" s="4" t="inlineStr">
        <is>
          <t>Budget (all amounts positive)</t>
        </is>
      </c>
      <c r="B15" s="9">
        <f>B$12</f>
        <v/>
      </c>
      <c r="C15" s="9">
        <f>C$12</f>
        <v/>
      </c>
      <c r="D15" s="9">
        <f>D$12</f>
        <v/>
      </c>
      <c r="E15" s="9">
        <f>E$12</f>
        <v/>
      </c>
      <c r="F15" s="9">
        <f>F$12</f>
        <v/>
      </c>
      <c r="G15" s="9">
        <f>G$12</f>
        <v/>
      </c>
      <c r="H15" s="9">
        <f>H$12</f>
        <v/>
      </c>
      <c r="I15" s="9">
        <f>I$12</f>
        <v/>
      </c>
      <c r="J15" s="9">
        <f>J$12</f>
        <v/>
      </c>
      <c r="K15" s="9">
        <f>K$12</f>
        <v/>
      </c>
      <c r="L15" s="9">
        <f>L$12</f>
        <v/>
      </c>
      <c r="M15" s="9">
        <f>M$12</f>
        <v/>
      </c>
      <c r="O15" s="4" t="inlineStr">
        <is>
          <t>Notes</t>
        </is>
      </c>
    </row>
    <row r="16">
      <c r="A16" s="2" t="inlineStr">
        <is>
          <t>Revenue</t>
        </is>
      </c>
      <c r="B16" s="7" t="n">
        <v>400000</v>
      </c>
      <c r="C16" s="7" t="n">
        <v>410000</v>
      </c>
      <c r="D16" s="7" t="n">
        <v>420000</v>
      </c>
      <c r="E16" s="7" t="n">
        <v>430000</v>
      </c>
      <c r="F16" s="7" t="n">
        <v>440000</v>
      </c>
      <c r="G16" s="7" t="n">
        <v>450000</v>
      </c>
      <c r="H16" s="7" t="n">
        <v>460000</v>
      </c>
      <c r="I16" s="7" t="n">
        <v>470000</v>
      </c>
      <c r="J16" s="7" t="n">
        <v>480000</v>
      </c>
      <c r="K16" s="7" t="n">
        <v>490000</v>
      </c>
      <c r="L16" s="7" t="n">
        <v>500000</v>
      </c>
      <c r="M16" s="7" t="n">
        <v>510000</v>
      </c>
      <c r="O16" s="2" t="inlineStr">
        <is>
          <t>Recognised revenue for the month</t>
        </is>
      </c>
    </row>
    <row r="17">
      <c r="A17" s="2" t="inlineStr">
        <is>
          <t>Cost of sales</t>
        </is>
      </c>
      <c r="B17" s="7" t="n">
        <v>140000</v>
      </c>
      <c r="C17" s="7" t="n">
        <v>143000</v>
      </c>
      <c r="D17" s="7" t="n">
        <v>147000</v>
      </c>
      <c r="E17" s="7" t="n">
        <v>150000</v>
      </c>
      <c r="F17" s="7" t="n">
        <v>154000</v>
      </c>
      <c r="G17" s="7" t="n">
        <v>157000</v>
      </c>
      <c r="H17" s="7" t="n">
        <v>161000</v>
      </c>
      <c r="I17" s="7" t="n">
        <v>164000</v>
      </c>
      <c r="J17" s="7" t="n">
        <v>168000</v>
      </c>
      <c r="K17" s="7" t="n">
        <v>171000</v>
      </c>
      <c r="L17" s="7" t="n">
        <v>175000</v>
      </c>
      <c r="M17" s="7" t="n">
        <v>178000</v>
      </c>
      <c r="O17" s="2" t="inlineStr">
        <is>
          <t>Direct costs of delivering revenue</t>
        </is>
      </c>
    </row>
    <row r="18">
      <c r="A18" s="2" t="inlineStr">
        <is>
          <t>Payroll</t>
        </is>
      </c>
      <c r="B18" s="7" t="n">
        <v>380000</v>
      </c>
      <c r="C18" s="7" t="n">
        <v>380000</v>
      </c>
      <c r="D18" s="7" t="n">
        <v>390000</v>
      </c>
      <c r="E18" s="7" t="n">
        <v>390000</v>
      </c>
      <c r="F18" s="7" t="n">
        <v>390000</v>
      </c>
      <c r="G18" s="7" t="n">
        <v>400000</v>
      </c>
      <c r="H18" s="7" t="n">
        <v>400000</v>
      </c>
      <c r="I18" s="7" t="n">
        <v>400000</v>
      </c>
      <c r="J18" s="7" t="n">
        <v>410000</v>
      </c>
      <c r="K18" s="7" t="n">
        <v>410000</v>
      </c>
      <c r="L18" s="7" t="n">
        <v>410000</v>
      </c>
      <c r="M18" s="7" t="n">
        <v>420000</v>
      </c>
      <c r="O18" s="2" t="inlineStr">
        <is>
          <t>Fully loaded staff cost</t>
        </is>
      </c>
    </row>
    <row r="19">
      <c r="A19" s="2" t="inlineStr">
        <is>
          <t>Other operating expenses</t>
        </is>
      </c>
      <c r="B19" s="7" t="n">
        <v>160000</v>
      </c>
      <c r="C19" s="7" t="n">
        <v>160000</v>
      </c>
      <c r="D19" s="7" t="n">
        <v>165000</v>
      </c>
      <c r="E19" s="7" t="n">
        <v>165000</v>
      </c>
      <c r="F19" s="7" t="n">
        <v>165000</v>
      </c>
      <c r="G19" s="7" t="n">
        <v>170000</v>
      </c>
      <c r="H19" s="7" t="n">
        <v>170000</v>
      </c>
      <c r="I19" s="7" t="n">
        <v>170000</v>
      </c>
      <c r="J19" s="7" t="n">
        <v>175000</v>
      </c>
      <c r="K19" s="7" t="n">
        <v>175000</v>
      </c>
      <c r="L19" s="7" t="n">
        <v>175000</v>
      </c>
      <c r="M19" s="7" t="n">
        <v>180000</v>
      </c>
      <c r="O19" s="2" t="inlineStr">
        <is>
          <t>Rent, software, marketing, professional fees</t>
        </is>
      </c>
    </row>
    <row r="21">
      <c r="A21" s="4" t="inlineStr">
        <is>
          <t>Actual (all amounts positive; leave future months blank)</t>
        </is>
      </c>
      <c r="B21" s="9">
        <f>B$12</f>
        <v/>
      </c>
      <c r="C21" s="9">
        <f>C$12</f>
        <v/>
      </c>
      <c r="D21" s="9">
        <f>D$12</f>
        <v/>
      </c>
      <c r="E21" s="9">
        <f>E$12</f>
        <v/>
      </c>
      <c r="F21" s="9">
        <f>F$12</f>
        <v/>
      </c>
      <c r="G21" s="9">
        <f>G$12</f>
        <v/>
      </c>
      <c r="H21" s="9">
        <f>H$12</f>
        <v/>
      </c>
      <c r="I21" s="9">
        <f>I$12</f>
        <v/>
      </c>
      <c r="J21" s="9">
        <f>J$12</f>
        <v/>
      </c>
      <c r="K21" s="9">
        <f>K$12</f>
        <v/>
      </c>
      <c r="L21" s="9">
        <f>L$12</f>
        <v/>
      </c>
      <c r="M21" s="9">
        <f>M$12</f>
        <v/>
      </c>
      <c r="O21" s="4" t="inlineStr">
        <is>
          <t>Notes</t>
        </is>
      </c>
    </row>
    <row r="22">
      <c r="A22" s="2" t="inlineStr">
        <is>
          <t>Revenue</t>
        </is>
      </c>
      <c r="B22" s="7" t="n">
        <v>412000</v>
      </c>
      <c r="C22" s="7" t="n">
        <v>425000</v>
      </c>
      <c r="D22" s="7" t="n">
        <v>438000</v>
      </c>
      <c r="E22" s="7" t="n">
        <v>452000</v>
      </c>
      <c r="F22" s="7" t="n">
        <v>466000</v>
      </c>
      <c r="G22" s="7" t="n">
        <v>481000</v>
      </c>
      <c r="H22" s="7" t="n"/>
      <c r="I22" s="7" t="n"/>
      <c r="J22" s="7" t="n"/>
      <c r="K22" s="7" t="n"/>
      <c r="L22" s="7" t="n"/>
      <c r="M22" s="7" t="n"/>
      <c r="O22" s="2" t="inlineStr">
        <is>
          <t>Recognised revenue for the month</t>
        </is>
      </c>
    </row>
    <row r="23">
      <c r="A23" s="2" t="inlineStr">
        <is>
          <t>Cost of sales</t>
        </is>
      </c>
      <c r="B23" s="7" t="n">
        <v>146000</v>
      </c>
      <c r="C23" s="7" t="n">
        <v>149000</v>
      </c>
      <c r="D23" s="7" t="n">
        <v>152000</v>
      </c>
      <c r="E23" s="7" t="n">
        <v>155000</v>
      </c>
      <c r="F23" s="7" t="n">
        <v>158000</v>
      </c>
      <c r="G23" s="7" t="n">
        <v>163000</v>
      </c>
      <c r="H23" s="7" t="n"/>
      <c r="I23" s="7" t="n"/>
      <c r="J23" s="7" t="n"/>
      <c r="K23" s="7" t="n"/>
      <c r="L23" s="7" t="n"/>
      <c r="M23" s="7" t="n"/>
      <c r="O23" s="2" t="inlineStr">
        <is>
          <t>Direct costs of delivering revenue</t>
        </is>
      </c>
    </row>
    <row r="24">
      <c r="A24" s="2" t="inlineStr">
        <is>
          <t>Payroll</t>
        </is>
      </c>
      <c r="B24" s="7" t="n">
        <v>385000</v>
      </c>
      <c r="C24" s="7" t="n">
        <v>385000</v>
      </c>
      <c r="D24" s="7" t="n">
        <v>398000</v>
      </c>
      <c r="E24" s="7" t="n">
        <v>398000</v>
      </c>
      <c r="F24" s="7" t="n">
        <v>398000</v>
      </c>
      <c r="G24" s="7" t="n">
        <v>412000</v>
      </c>
      <c r="H24" s="7" t="n"/>
      <c r="I24" s="7" t="n"/>
      <c r="J24" s="7" t="n"/>
      <c r="K24" s="7" t="n"/>
      <c r="L24" s="7" t="n"/>
      <c r="M24" s="7" t="n"/>
      <c r="O24" s="2" t="inlineStr">
        <is>
          <t>Fully loaded staff cost</t>
        </is>
      </c>
    </row>
    <row r="25">
      <c r="A25" s="2" t="inlineStr">
        <is>
          <t>Other operating expenses</t>
        </is>
      </c>
      <c r="B25" s="7" t="n">
        <v>168000</v>
      </c>
      <c r="C25" s="7" t="n">
        <v>172000</v>
      </c>
      <c r="D25" s="7" t="n">
        <v>165000</v>
      </c>
      <c r="E25" s="7" t="n">
        <v>174000</v>
      </c>
      <c r="F25" s="7" t="n">
        <v>170000</v>
      </c>
      <c r="G25" s="7" t="n">
        <v>176000</v>
      </c>
      <c r="H25" s="7" t="n"/>
      <c r="I25" s="7" t="n"/>
      <c r="J25" s="7" t="n"/>
      <c r="K25" s="7" t="n"/>
      <c r="L25" s="7" t="n"/>
      <c r="M25" s="7" t="n"/>
      <c r="O25" s="2" t="inlineStr">
        <is>
          <t>Rent, software, marketing, professional fees</t>
        </is>
      </c>
    </row>
    <row r="26">
      <c r="A26" s="2" t="inlineStr">
        <is>
          <t>Closing cash</t>
        </is>
      </c>
      <c r="B26" s="7" t="n">
        <v>1590000</v>
      </c>
      <c r="C26" s="7" t="n">
        <v>1310000</v>
      </c>
      <c r="D26" s="7" t="n">
        <v>1040000</v>
      </c>
      <c r="E26" s="7" t="n">
        <v>762000</v>
      </c>
      <c r="F26" s="7" t="n">
        <v>490000</v>
      </c>
      <c r="G26" s="7" t="n">
        <v>968000</v>
      </c>
      <c r="H26" s="7" t="n"/>
      <c r="I26" s="7" t="n"/>
      <c r="J26" s="7" t="n"/>
      <c r="K26" s="7" t="n"/>
      <c r="L26" s="7" t="n"/>
      <c r="M26" s="7" t="n"/>
      <c r="O26" s="2" t="inlineStr">
        <is>
          <t>Bank balances at month end</t>
        </is>
      </c>
    </row>
    <row r="27">
      <c r="A27" s="2" t="inlineStr">
        <is>
          <t>Headcount (FTE)</t>
        </is>
      </c>
      <c r="B27" s="7" t="n">
        <v>24</v>
      </c>
      <c r="C27" s="7" t="n">
        <v>24</v>
      </c>
      <c r="D27" s="7" t="n">
        <v>25</v>
      </c>
      <c r="E27" s="7" t="n">
        <v>25</v>
      </c>
      <c r="F27" s="7" t="n">
        <v>25</v>
      </c>
      <c r="G27" s="7" t="n">
        <v>26</v>
      </c>
      <c r="H27" s="7" t="n"/>
      <c r="I27" s="7" t="n"/>
      <c r="J27" s="7" t="n"/>
      <c r="K27" s="7" t="n"/>
      <c r="L27" s="7" t="n"/>
      <c r="M27" s="7" t="n"/>
      <c r="O27" s="2" t="inlineStr">
        <is>
          <t>Full-time equivalents at month end</t>
        </is>
      </c>
    </row>
    <row r="28">
      <c r="A28" s="2" t="inlineStr">
        <is>
          <t>Active customers</t>
        </is>
      </c>
      <c r="B28" s="7" t="n">
        <v>138</v>
      </c>
      <c r="C28" s="7" t="n">
        <v>142</v>
      </c>
      <c r="D28" s="7" t="n">
        <v>147</v>
      </c>
      <c r="E28" s="7" t="n">
        <v>151</v>
      </c>
      <c r="F28" s="7" t="n">
        <v>156</v>
      </c>
      <c r="G28" s="7" t="n">
        <v>162</v>
      </c>
      <c r="H28" s="7" t="n"/>
      <c r="I28" s="7" t="n"/>
      <c r="J28" s="7" t="n"/>
      <c r="K28" s="7" t="n"/>
      <c r="L28" s="7" t="n"/>
      <c r="M28" s="7" t="n"/>
      <c r="O28" s="2" t="inlineStr">
        <is>
          <t>Paying customers at month end</t>
        </is>
      </c>
    </row>
    <row r="30">
      <c r="A30" s="4" t="inlineStr">
        <is>
          <t>Commentary (short sentences)</t>
        </is>
      </c>
      <c r="B30" s="4" t="inlineStr">
        <is>
          <t>Text</t>
        </is>
      </c>
    </row>
    <row r="31">
      <c r="A31" s="2" t="inlineStr">
        <is>
          <t>Highlight 1</t>
        </is>
      </c>
      <c r="B31" s="5" t="inlineStr">
        <is>
          <t>Revenue grew 3% month on month, ahead of budget for the sixth month running.</t>
        </is>
      </c>
    </row>
    <row r="32">
      <c r="A32" s="2" t="inlineStr">
        <is>
          <t>Highlight 2</t>
        </is>
      </c>
      <c r="B32" s="5" t="inlineStr">
        <is>
          <t>Series A second close of 750k received; runway back above twelve months.</t>
        </is>
      </c>
    </row>
    <row r="33">
      <c r="A33" s="2" t="inlineStr">
        <is>
          <t>Highlight 3</t>
        </is>
      </c>
      <c r="B33" s="5" t="inlineStr">
        <is>
          <t>Two enterprise logos signed; both start billing next month.</t>
        </is>
      </c>
    </row>
    <row r="34">
      <c r="A34" s="2" t="inlineStr">
        <is>
          <t>Watch item 1</t>
        </is>
      </c>
      <c r="B34" s="5" t="inlineStr">
        <is>
          <t>Payroll is running 3% over budget after two senior hires landed early.</t>
        </is>
      </c>
    </row>
    <row r="35">
      <c r="A35" s="2" t="inlineStr">
        <is>
          <t>Watch item 2</t>
        </is>
      </c>
      <c r="B35" s="5" t="inlineStr">
        <is>
          <t>Gross margin dipped 50 bps on onboarding costs for the new logos.</t>
        </is>
      </c>
    </row>
    <row r="36">
      <c r="A36" s="2" t="inlineStr">
        <is>
          <t>Watch item 3</t>
        </is>
      </c>
      <c r="B36" s="5" t="inlineStr">
        <is>
          <t>DSO crept to 41 days; collections push under way.</t>
        </is>
      </c>
    </row>
    <row r="37">
      <c r="A37" s="2" t="inlineStr">
        <is>
          <t>Decision needed 1</t>
        </is>
      </c>
      <c r="B37" s="5" t="inlineStr">
        <is>
          <t>Approve the H2 hiring plan (three roles, budget attached).</t>
        </is>
      </c>
    </row>
    <row r="38">
      <c r="A38" s="2" t="inlineStr">
        <is>
          <t>Decision needed 2</t>
        </is>
      </c>
      <c r="B38" s="5" t="inlineStr">
        <is>
          <t>Confirm the pricing change for new customers from month 8.</t>
        </is>
      </c>
    </row>
    <row r="39">
      <c r="A39" s="2" t="inlineStr">
        <is>
          <t>Decision needed 3</t>
        </is>
      </c>
      <c r="B39" s="5" t="n"/>
    </row>
  </sheetData>
  <mergeCells count="10">
    <mergeCell ref="B38:M38"/>
    <mergeCell ref="B34:M34"/>
    <mergeCell ref="B33:M33"/>
    <mergeCell ref="B37:M37"/>
    <mergeCell ref="B31:M31"/>
    <mergeCell ref="B36:M36"/>
    <mergeCell ref="B32:M32"/>
    <mergeCell ref="B35:M35"/>
    <mergeCell ref="B30:M30"/>
    <mergeCell ref="B39:M39"/>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P52"/>
  <sheetViews>
    <sheetView workbookViewId="0">
      <pane ySplit="5" topLeftCell="A6" activePane="bottomLeft" state="frozen"/>
      <selection pane="bottomLeft" activeCell="A1" sqref="A1"/>
    </sheetView>
  </sheetViews>
  <sheetFormatPr baseColWidth="8" defaultRowHeight="15"/>
  <cols>
    <col width="34" customWidth="1" min="1" max="1"/>
    <col width="14" customWidth="1" min="2" max="2"/>
    <col width="14" customWidth="1" min="3" max="3"/>
    <col width="14" customWidth="1" min="4" max="4"/>
    <col width="11" customWidth="1" min="5" max="5"/>
    <col width="14" customWidth="1" min="6" max="6"/>
    <col width="11" customWidth="1" min="7" max="7"/>
    <col width="14" customWidth="1" min="8" max="8"/>
    <col width="14" customWidth="1" min="9" max="9"/>
    <col width="14" customWidth="1" min="10" max="10"/>
    <col width="3" customWidth="1" min="11" max="11"/>
    <col width="12" customWidth="1" min="12" max="12"/>
    <col width="12" customWidth="1" min="13" max="13"/>
    <col width="12" customWidth="1" min="14" max="14"/>
    <col width="14" customWidth="1" min="15" max="15"/>
    <col width="8" customWidth="1" min="16" max="16"/>
  </cols>
  <sheetData>
    <row r="1">
      <c r="A1" s="11" t="inlineStr">
        <is>
          <t>Monthly board pack</t>
        </is>
      </c>
    </row>
    <row r="2">
      <c r="A2" s="2">
        <f>Inputs!$B$5&amp;" | Amounts in "&amp;Inputs!$B$6&amp;", "&amp;Inputs!$B$7</f>
        <v/>
      </c>
    </row>
    <row r="3">
      <c r="A3" s="2">
        <f>TEXT(INDEX(Inputs!$B$12:$M$12,1,Inputs!$B$10),"mmmm yyyy")&amp;" | Month "&amp;Inputs!$B$10&amp;" of the fiscal year"</f>
        <v/>
      </c>
    </row>
    <row r="4">
      <c r="A4" s="12" t="inlineStr">
        <is>
          <t>An anfa template  |  getanfa.com  |  hello@getanfa.com</t>
        </is>
      </c>
    </row>
    <row r="6">
      <c r="A6" s="4" t="inlineStr">
        <is>
          <t>Profit and loss</t>
        </is>
      </c>
      <c r="B6" s="4" t="inlineStr">
        <is>
          <t>Actual</t>
        </is>
      </c>
      <c r="C6" s="4" t="inlineStr">
        <is>
          <t>Budget</t>
        </is>
      </c>
      <c r="D6" s="4" t="inlineStr">
        <is>
          <t>Variance</t>
        </is>
      </c>
      <c r="E6" s="4" t="inlineStr">
        <is>
          <t>Var %</t>
        </is>
      </c>
      <c r="F6" s="4" t="inlineStr">
        <is>
          <t>Prior month</t>
        </is>
      </c>
      <c r="G6" s="4" t="inlineStr">
        <is>
          <t>MoM %</t>
        </is>
      </c>
      <c r="H6" s="4" t="inlineStr">
        <is>
          <t>YTD actual</t>
        </is>
      </c>
      <c r="I6" s="4" t="inlineStr">
        <is>
          <t>YTD budget</t>
        </is>
      </c>
      <c r="J6" s="4" t="inlineStr">
        <is>
          <t>YTD variance</t>
        </is>
      </c>
      <c r="L6" s="4" t="inlineStr">
        <is>
          <t>Trend</t>
        </is>
      </c>
      <c r="M6" s="4" t="inlineStr">
        <is>
          <t>Revenue</t>
        </is>
      </c>
      <c r="N6" s="4" t="inlineStr">
        <is>
          <t>EBITDA</t>
        </is>
      </c>
      <c r="O6" s="4" t="inlineStr">
        <is>
          <t>Closing cash</t>
        </is>
      </c>
      <c r="P6" s="4" t="inlineStr">
        <is>
          <t>FTE</t>
        </is>
      </c>
    </row>
    <row r="7">
      <c r="A7" s="2" t="inlineStr">
        <is>
          <t>Revenue</t>
        </is>
      </c>
      <c r="B7" s="13">
        <f>INDEX(Inputs!$B$22:$M$22,1,Inputs!$B$10)</f>
        <v/>
      </c>
      <c r="C7" s="13">
        <f>INDEX(Inputs!$B$16:$M$16,1,Inputs!$B$10)</f>
        <v/>
      </c>
      <c r="D7" s="13">
        <f>B7-C7</f>
        <v/>
      </c>
      <c r="E7" s="14">
        <f>IF(C7=0,"n.a.",D7/C7)</f>
        <v/>
      </c>
      <c r="F7" s="13">
        <f>IF(Inputs!$B$10=1,"n.a.",INDEX(Inputs!$B$22:$M$22,1,Inputs!$B$10-1))</f>
        <v/>
      </c>
      <c r="G7" s="14">
        <f>IF(OR(NOT(ISNUMBER(F7)),F7=0),"n.a.",B7/F7-1)</f>
        <v/>
      </c>
      <c r="H7" s="13">
        <f>SUMPRODUCT((Inputs!$B$13:$M$13&lt;=Inputs!$B$10)*Inputs!$B$22:$M$22)</f>
        <v/>
      </c>
      <c r="I7" s="13">
        <f>SUMPRODUCT((Inputs!$B$13:$M$13&lt;=Inputs!$B$10)*Inputs!$B$16:$M$16)</f>
        <v/>
      </c>
      <c r="J7" s="13">
        <f>H7-I7</f>
        <v/>
      </c>
      <c r="L7" s="15">
        <f>Inputs!B$12</f>
        <v/>
      </c>
      <c r="M7" s="13">
        <f>IF(1&gt;Inputs!$B$10,"",Inputs!B$22)</f>
        <v/>
      </c>
      <c r="N7" s="13">
        <f>IF(1&gt;Inputs!$B$10,"",Inputs!B$22-Inputs!B$23-Inputs!B$24-Inputs!B$25)</f>
        <v/>
      </c>
      <c r="O7" s="13">
        <f>IF(1&gt;Inputs!$B$10,"",Inputs!B$26)</f>
        <v/>
      </c>
      <c r="P7" s="13">
        <f>IF(1&gt;Inputs!$B$10,"",Inputs!B$27)</f>
        <v/>
      </c>
    </row>
    <row r="8">
      <c r="A8" s="2" t="inlineStr">
        <is>
          <t>Cost of sales</t>
        </is>
      </c>
      <c r="B8" s="13">
        <f>INDEX(Inputs!$B$23:$M$23,1,Inputs!$B$10)</f>
        <v/>
      </c>
      <c r="C8" s="13">
        <f>INDEX(Inputs!$B$17:$M$17,1,Inputs!$B$10)</f>
        <v/>
      </c>
      <c r="D8" s="13">
        <f>B8-C8</f>
        <v/>
      </c>
      <c r="E8" s="14">
        <f>IF(C8=0,"n.a.",D8/C8)</f>
        <v/>
      </c>
      <c r="F8" s="13">
        <f>IF(Inputs!$B$10=1,"n.a.",INDEX(Inputs!$B$23:$M$23,1,Inputs!$B$10-1))</f>
        <v/>
      </c>
      <c r="G8" s="14">
        <f>IF(OR(NOT(ISNUMBER(F8)),F8=0),"n.a.",B8/F8-1)</f>
        <v/>
      </c>
      <c r="H8" s="13">
        <f>SUMPRODUCT((Inputs!$B$13:$M$13&lt;=Inputs!$B$10)*Inputs!$B$23:$M$23)</f>
        <v/>
      </c>
      <c r="I8" s="13">
        <f>SUMPRODUCT((Inputs!$B$13:$M$13&lt;=Inputs!$B$10)*Inputs!$B$17:$M$17)</f>
        <v/>
      </c>
      <c r="J8" s="13">
        <f>H8-I8</f>
        <v/>
      </c>
      <c r="L8" s="15">
        <f>Inputs!C$12</f>
        <v/>
      </c>
      <c r="M8" s="13">
        <f>IF(2&gt;Inputs!$B$10,"",Inputs!C$22)</f>
        <v/>
      </c>
      <c r="N8" s="13">
        <f>IF(2&gt;Inputs!$B$10,"",Inputs!C$22-Inputs!C$23-Inputs!C$24-Inputs!C$25)</f>
        <v/>
      </c>
      <c r="O8" s="13">
        <f>IF(2&gt;Inputs!$B$10,"",Inputs!C$26)</f>
        <v/>
      </c>
      <c r="P8" s="13">
        <f>IF(2&gt;Inputs!$B$10,"",Inputs!C$27)</f>
        <v/>
      </c>
    </row>
    <row r="9">
      <c r="A9" s="3" t="inlineStr">
        <is>
          <t>Gross profit</t>
        </is>
      </c>
      <c r="B9" s="16">
        <f>IF(ISNUMBER(B7),B7-B8,"n.a.")</f>
        <v/>
      </c>
      <c r="C9" s="16">
        <f>IF(ISNUMBER(C7),C7-C8,"n.a.")</f>
        <v/>
      </c>
      <c r="D9" s="13">
        <f>B9-C9</f>
        <v/>
      </c>
      <c r="E9" s="14">
        <f>IF(C9=0,"n.a.",D9/C9)</f>
        <v/>
      </c>
      <c r="F9" s="16">
        <f>IF(ISNUMBER(F7),F7-F8,"n.a.")</f>
        <v/>
      </c>
      <c r="G9" s="14">
        <f>IF(OR(NOT(ISNUMBER(F9)),F9=0),"n.a.",B9/F9-1)</f>
        <v/>
      </c>
      <c r="H9" s="16">
        <f>IF(ISNUMBER(H7),H7-H8,"n.a.")</f>
        <v/>
      </c>
      <c r="I9" s="16">
        <f>IF(ISNUMBER(I7),I7-I8,"n.a.")</f>
        <v/>
      </c>
      <c r="J9" s="13">
        <f>H9-I9</f>
        <v/>
      </c>
      <c r="L9" s="15">
        <f>Inputs!D$12</f>
        <v/>
      </c>
      <c r="M9" s="13">
        <f>IF(3&gt;Inputs!$B$10,"",Inputs!D$22)</f>
        <v/>
      </c>
      <c r="N9" s="13">
        <f>IF(3&gt;Inputs!$B$10,"",Inputs!D$22-Inputs!D$23-Inputs!D$24-Inputs!D$25)</f>
        <v/>
      </c>
      <c r="O9" s="13">
        <f>IF(3&gt;Inputs!$B$10,"",Inputs!D$26)</f>
        <v/>
      </c>
      <c r="P9" s="13">
        <f>IF(3&gt;Inputs!$B$10,"",Inputs!D$27)</f>
        <v/>
      </c>
    </row>
    <row r="10">
      <c r="A10" s="2" t="inlineStr">
        <is>
          <t>Gross margin</t>
        </is>
      </c>
      <c r="B10" s="14">
        <f>IF(OR(NOT(ISNUMBER(B7)),B7=0),"n.a.",B9/B7)</f>
        <v/>
      </c>
      <c r="C10" s="14">
        <f>IF(OR(NOT(ISNUMBER(C7)),C7=0),"n.a.",C9/C7)</f>
        <v/>
      </c>
      <c r="F10" s="14">
        <f>IF(OR(NOT(ISNUMBER(F7)),F7=0),"n.a.",F9/F7)</f>
        <v/>
      </c>
      <c r="H10" s="14">
        <f>IF(OR(NOT(ISNUMBER(H7)),H7=0),"n.a.",H9/H7)</f>
        <v/>
      </c>
      <c r="I10" s="14">
        <f>IF(OR(NOT(ISNUMBER(I7)),I7=0),"n.a.",I9/I7)</f>
        <v/>
      </c>
      <c r="L10" s="15">
        <f>Inputs!E$12</f>
        <v/>
      </c>
      <c r="M10" s="13">
        <f>IF(4&gt;Inputs!$B$10,"",Inputs!E$22)</f>
        <v/>
      </c>
      <c r="N10" s="13">
        <f>IF(4&gt;Inputs!$B$10,"",Inputs!E$22-Inputs!E$23-Inputs!E$24-Inputs!E$25)</f>
        <v/>
      </c>
      <c r="O10" s="13">
        <f>IF(4&gt;Inputs!$B$10,"",Inputs!E$26)</f>
        <v/>
      </c>
      <c r="P10" s="13">
        <f>IF(4&gt;Inputs!$B$10,"",Inputs!E$27)</f>
        <v/>
      </c>
    </row>
    <row r="11">
      <c r="A11" s="2" t="inlineStr">
        <is>
          <t>Payroll</t>
        </is>
      </c>
      <c r="B11" s="13">
        <f>INDEX(Inputs!$B$24:$M$24,1,Inputs!$B$10)</f>
        <v/>
      </c>
      <c r="C11" s="13">
        <f>INDEX(Inputs!$B$18:$M$18,1,Inputs!$B$10)</f>
        <v/>
      </c>
      <c r="D11" s="13">
        <f>B11-C11</f>
        <v/>
      </c>
      <c r="E11" s="14">
        <f>IF(C11=0,"n.a.",D11/C11)</f>
        <v/>
      </c>
      <c r="F11" s="13">
        <f>IF(Inputs!$B$10=1,"n.a.",INDEX(Inputs!$B$24:$M$24,1,Inputs!$B$10-1))</f>
        <v/>
      </c>
      <c r="G11" s="14">
        <f>IF(OR(NOT(ISNUMBER(F11)),F11=0),"n.a.",B11/F11-1)</f>
        <v/>
      </c>
      <c r="H11" s="13">
        <f>SUMPRODUCT((Inputs!$B$13:$M$13&lt;=Inputs!$B$10)*Inputs!$B$24:$M$24)</f>
        <v/>
      </c>
      <c r="I11" s="13">
        <f>SUMPRODUCT((Inputs!$B$13:$M$13&lt;=Inputs!$B$10)*Inputs!$B$18:$M$18)</f>
        <v/>
      </c>
      <c r="J11" s="13">
        <f>H11-I11</f>
        <v/>
      </c>
      <c r="L11" s="15">
        <f>Inputs!F$12</f>
        <v/>
      </c>
      <c r="M11" s="13">
        <f>IF(5&gt;Inputs!$B$10,"",Inputs!F$22)</f>
        <v/>
      </c>
      <c r="N11" s="13">
        <f>IF(5&gt;Inputs!$B$10,"",Inputs!F$22-Inputs!F$23-Inputs!F$24-Inputs!F$25)</f>
        <v/>
      </c>
      <c r="O11" s="13">
        <f>IF(5&gt;Inputs!$B$10,"",Inputs!F$26)</f>
        <v/>
      </c>
      <c r="P11" s="13">
        <f>IF(5&gt;Inputs!$B$10,"",Inputs!F$27)</f>
        <v/>
      </c>
    </row>
    <row r="12">
      <c r="A12" s="2" t="inlineStr">
        <is>
          <t>Other operating expenses</t>
        </is>
      </c>
      <c r="B12" s="13">
        <f>INDEX(Inputs!$B$25:$M$25,1,Inputs!$B$10)</f>
        <v/>
      </c>
      <c r="C12" s="13">
        <f>INDEX(Inputs!$B$19:$M$19,1,Inputs!$B$10)</f>
        <v/>
      </c>
      <c r="D12" s="13">
        <f>B12-C12</f>
        <v/>
      </c>
      <c r="E12" s="14">
        <f>IF(C12=0,"n.a.",D12/C12)</f>
        <v/>
      </c>
      <c r="F12" s="13">
        <f>IF(Inputs!$B$10=1,"n.a.",INDEX(Inputs!$B$25:$M$25,1,Inputs!$B$10-1))</f>
        <v/>
      </c>
      <c r="G12" s="14">
        <f>IF(OR(NOT(ISNUMBER(F12)),F12=0),"n.a.",B12/F12-1)</f>
        <v/>
      </c>
      <c r="H12" s="13">
        <f>SUMPRODUCT((Inputs!$B$13:$M$13&lt;=Inputs!$B$10)*Inputs!$B$25:$M$25)</f>
        <v/>
      </c>
      <c r="I12" s="13">
        <f>SUMPRODUCT((Inputs!$B$13:$M$13&lt;=Inputs!$B$10)*Inputs!$B$19:$M$19)</f>
        <v/>
      </c>
      <c r="J12" s="13">
        <f>H12-I12</f>
        <v/>
      </c>
      <c r="L12" s="15">
        <f>Inputs!G$12</f>
        <v/>
      </c>
      <c r="M12" s="13">
        <f>IF(6&gt;Inputs!$B$10,"",Inputs!G$22)</f>
        <v/>
      </c>
      <c r="N12" s="13">
        <f>IF(6&gt;Inputs!$B$10,"",Inputs!G$22-Inputs!G$23-Inputs!G$24-Inputs!G$25)</f>
        <v/>
      </c>
      <c r="O12" s="13">
        <f>IF(6&gt;Inputs!$B$10,"",Inputs!G$26)</f>
        <v/>
      </c>
      <c r="P12" s="13">
        <f>IF(6&gt;Inputs!$B$10,"",Inputs!G$27)</f>
        <v/>
      </c>
    </row>
    <row r="13">
      <c r="A13" s="3" t="inlineStr">
        <is>
          <t>Total operating expenses</t>
        </is>
      </c>
      <c r="B13" s="16">
        <f>IF(ISNUMBER(B11),B11+B12,"n.a.")</f>
        <v/>
      </c>
      <c r="C13" s="16">
        <f>IF(ISNUMBER(C11),C11+C12,"n.a.")</f>
        <v/>
      </c>
      <c r="D13" s="13">
        <f>B13-C13</f>
        <v/>
      </c>
      <c r="E13" s="14">
        <f>IF(C13=0,"n.a.",D13/C13)</f>
        <v/>
      </c>
      <c r="F13" s="16">
        <f>IF(ISNUMBER(F11),F11+F12,"n.a.")</f>
        <v/>
      </c>
      <c r="G13" s="14">
        <f>IF(OR(NOT(ISNUMBER(F13)),F13=0),"n.a.",B13/F13-1)</f>
        <v/>
      </c>
      <c r="H13" s="16">
        <f>IF(ISNUMBER(H11),H11+H12,"n.a.")</f>
        <v/>
      </c>
      <c r="I13" s="16">
        <f>IF(ISNUMBER(I11),I11+I12,"n.a.")</f>
        <v/>
      </c>
      <c r="J13" s="13">
        <f>H13-I13</f>
        <v/>
      </c>
      <c r="L13" s="15">
        <f>Inputs!H$12</f>
        <v/>
      </c>
      <c r="M13" s="13">
        <f>IF(7&gt;Inputs!$B$10,"",Inputs!H$22)</f>
        <v/>
      </c>
      <c r="N13" s="13">
        <f>IF(7&gt;Inputs!$B$10,"",Inputs!H$22-Inputs!H$23-Inputs!H$24-Inputs!H$25)</f>
        <v/>
      </c>
      <c r="O13" s="13">
        <f>IF(7&gt;Inputs!$B$10,"",Inputs!H$26)</f>
        <v/>
      </c>
      <c r="P13" s="13">
        <f>IF(7&gt;Inputs!$B$10,"",Inputs!H$27)</f>
        <v/>
      </c>
    </row>
    <row r="14">
      <c r="A14" s="17" t="inlineStr">
        <is>
          <t>EBITDA</t>
        </is>
      </c>
      <c r="B14" s="18">
        <f>IF(ISNUMBER(B9),B9-B13,"n.a.")</f>
        <v/>
      </c>
      <c r="C14" s="18">
        <f>IF(ISNUMBER(C9),C9-C13,"n.a.")</f>
        <v/>
      </c>
      <c r="D14" s="13">
        <f>B14-C14</f>
        <v/>
      </c>
      <c r="E14" s="14">
        <f>IF(C14=0,"n.a.",D14/C14)</f>
        <v/>
      </c>
      <c r="F14" s="18">
        <f>IF(ISNUMBER(F9),F9-F13,"n.a.")</f>
        <v/>
      </c>
      <c r="G14" s="14">
        <f>IF(OR(NOT(ISNUMBER(F14)),F14=0),"n.a.",B14/F14-1)</f>
        <v/>
      </c>
      <c r="H14" s="18">
        <f>IF(ISNUMBER(H9),H9-H13,"n.a.")</f>
        <v/>
      </c>
      <c r="I14" s="18">
        <f>IF(ISNUMBER(I9),I9-I13,"n.a.")</f>
        <v/>
      </c>
      <c r="J14" s="13">
        <f>H14-I14</f>
        <v/>
      </c>
      <c r="L14" s="15">
        <f>Inputs!I$12</f>
        <v/>
      </c>
      <c r="M14" s="13">
        <f>IF(8&gt;Inputs!$B$10,"",Inputs!I$22)</f>
        <v/>
      </c>
      <c r="N14" s="13">
        <f>IF(8&gt;Inputs!$B$10,"",Inputs!I$22-Inputs!I$23-Inputs!I$24-Inputs!I$25)</f>
        <v/>
      </c>
      <c r="O14" s="13">
        <f>IF(8&gt;Inputs!$B$10,"",Inputs!I$26)</f>
        <v/>
      </c>
      <c r="P14" s="13">
        <f>IF(8&gt;Inputs!$B$10,"",Inputs!I$27)</f>
        <v/>
      </c>
    </row>
    <row r="15">
      <c r="A15" s="2" t="inlineStr">
        <is>
          <t>EBITDA margin</t>
        </is>
      </c>
      <c r="B15" s="14">
        <f>IF(OR(NOT(ISNUMBER(B7)),B7=0),"n.a.",B14/B7)</f>
        <v/>
      </c>
      <c r="C15" s="14">
        <f>IF(OR(NOT(ISNUMBER(C7)),C7=0),"n.a.",C14/C7)</f>
        <v/>
      </c>
      <c r="F15" s="14">
        <f>IF(OR(NOT(ISNUMBER(F7)),F7=0),"n.a.",F14/F7)</f>
        <v/>
      </c>
      <c r="H15" s="14">
        <f>IF(OR(NOT(ISNUMBER(H7)),H7=0),"n.a.",H14/H7)</f>
        <v/>
      </c>
      <c r="I15" s="14">
        <f>IF(OR(NOT(ISNUMBER(I7)),I7=0),"n.a.",I14/I7)</f>
        <v/>
      </c>
      <c r="L15" s="15">
        <f>Inputs!J$12</f>
        <v/>
      </c>
      <c r="M15" s="13">
        <f>IF(9&gt;Inputs!$B$10,"",Inputs!J$22)</f>
        <v/>
      </c>
      <c r="N15" s="13">
        <f>IF(9&gt;Inputs!$B$10,"",Inputs!J$22-Inputs!J$23-Inputs!J$24-Inputs!J$25)</f>
        <v/>
      </c>
      <c r="O15" s="13">
        <f>IF(9&gt;Inputs!$B$10,"",Inputs!J$26)</f>
        <v/>
      </c>
      <c r="P15" s="13">
        <f>IF(9&gt;Inputs!$B$10,"",Inputs!J$27)</f>
        <v/>
      </c>
    </row>
    <row r="16">
      <c r="A16" s="12" t="inlineStr">
        <is>
          <t>Favourable = revenue above budget, costs below budget. Variance and YTD variance are actual less budget.</t>
        </is>
      </c>
      <c r="L16" s="15">
        <f>Inputs!K$12</f>
        <v/>
      </c>
      <c r="M16" s="13">
        <f>IF(10&gt;Inputs!$B$10,"",Inputs!K$22)</f>
        <v/>
      </c>
      <c r="N16" s="13">
        <f>IF(10&gt;Inputs!$B$10,"",Inputs!K$22-Inputs!K$23-Inputs!K$24-Inputs!K$25)</f>
        <v/>
      </c>
      <c r="O16" s="13">
        <f>IF(10&gt;Inputs!$B$10,"",Inputs!K$26)</f>
        <v/>
      </c>
      <c r="P16" s="13">
        <f>IF(10&gt;Inputs!$B$10,"",Inputs!K$27)</f>
        <v/>
      </c>
    </row>
    <row r="17">
      <c r="L17" s="15">
        <f>Inputs!L$12</f>
        <v/>
      </c>
      <c r="M17" s="13">
        <f>IF(11&gt;Inputs!$B$10,"",Inputs!L$22)</f>
        <v/>
      </c>
      <c r="N17" s="13">
        <f>IF(11&gt;Inputs!$B$10,"",Inputs!L$22-Inputs!L$23-Inputs!L$24-Inputs!L$25)</f>
        <v/>
      </c>
      <c r="O17" s="13">
        <f>IF(11&gt;Inputs!$B$10,"",Inputs!L$26)</f>
        <v/>
      </c>
      <c r="P17" s="13">
        <f>IF(11&gt;Inputs!$B$10,"",Inputs!L$27)</f>
        <v/>
      </c>
    </row>
    <row r="18">
      <c r="A18" s="4" t="inlineStr">
        <is>
          <t>Cash and runway</t>
        </is>
      </c>
      <c r="B18" s="4" t="inlineStr">
        <is>
          <t>This month</t>
        </is>
      </c>
      <c r="C18" s="4" t="inlineStr">
        <is>
          <t>Prior month</t>
        </is>
      </c>
      <c r="D18" s="4" t="inlineStr">
        <is>
          <t>Change</t>
        </is>
      </c>
      <c r="L18" s="15">
        <f>Inputs!M$12</f>
        <v/>
      </c>
      <c r="M18" s="13">
        <f>IF(12&gt;Inputs!$B$10,"",Inputs!M$22)</f>
        <v/>
      </c>
      <c r="N18" s="13">
        <f>IF(12&gt;Inputs!$B$10,"",Inputs!M$22-Inputs!M$23-Inputs!M$24-Inputs!M$25)</f>
        <v/>
      </c>
      <c r="O18" s="13">
        <f>IF(12&gt;Inputs!$B$10,"",Inputs!M$26)</f>
        <v/>
      </c>
      <c r="P18" s="13">
        <f>IF(12&gt;Inputs!$B$10,"",Inputs!M$27)</f>
        <v/>
      </c>
    </row>
    <row r="19">
      <c r="A19" s="2" t="inlineStr">
        <is>
          <t>Closing cash</t>
        </is>
      </c>
      <c r="B19" s="13">
        <f>IF(Inputs!$B$10&lt;=0,Inputs!$B$9,INDEX(Inputs!$B$26:$M$26,1,Inputs!$B$10))</f>
        <v/>
      </c>
      <c r="C19" s="13">
        <f>IF(Inputs!$B$10-1&lt;=0,Inputs!$B$9,INDEX(Inputs!$B$26:$M$26,1,Inputs!$B$10-1))</f>
        <v/>
      </c>
      <c r="D19" s="13">
        <f>IF(AND(ISNUMBER(B19),ISNUMBER(C19)),B19-C19,"n.a.")</f>
        <v/>
      </c>
    </row>
    <row r="20">
      <c r="A20" s="2" t="inlineStr">
        <is>
          <t>Net burn (prior cash less this cash)</t>
        </is>
      </c>
      <c r="B20" s="13">
        <f>IF(Inputs!$B$10-1&lt;=0,Inputs!$B$9,INDEX(Inputs!$B$26:$M$26,1,Inputs!$B$10-1))-IF(Inputs!$B$10&lt;=0,Inputs!$B$9,INDEX(Inputs!$B$26:$M$26,1,Inputs!$B$10))</f>
        <v/>
      </c>
      <c r="C20" s="13">
        <f>IF(Inputs!$B$10&lt;2,"n.a.",IF(Inputs!$B$10-2&lt;=0,Inputs!$B$9,INDEX(Inputs!$B$26:$M$26,1,Inputs!$B$10-2))-IF(Inputs!$B$10-1&lt;=0,Inputs!$B$9,INDEX(Inputs!$B$26:$M$26,1,Inputs!$B$10-1)))</f>
        <v/>
      </c>
      <c r="D20" s="13">
        <f>IF(AND(ISNUMBER(B20),ISNUMBER(C20)),B20-C20,"n.a.")</f>
        <v/>
      </c>
    </row>
    <row r="21">
      <c r="A21" s="2" t="inlineStr">
        <is>
          <t>Average net burn, latest three months</t>
        </is>
      </c>
      <c r="B21" s="13">
        <f>(IF(Inputs!$B$10-3&lt;=0,Inputs!$B$9,INDEX(Inputs!$B$26:$M$26,1,Inputs!$B$10-3))-IF(Inputs!$B$10&lt;=0,Inputs!$B$9,INDEX(Inputs!$B$26:$M$26,1,Inputs!$B$10)))/MIN(3,Inputs!$B$10)</f>
        <v/>
      </c>
      <c r="C21" s="13">
        <f>IF(Inputs!$B$10&lt;2,"n.a.",(IF(Inputs!$B$10-4&lt;=0,Inputs!$B$9,INDEX(Inputs!$B$26:$M$26,1,Inputs!$B$10-4))-IF(Inputs!$B$10-1&lt;=0,Inputs!$B$9,INDEX(Inputs!$B$26:$M$26,1,Inputs!$B$10-1)))/MIN(3,Inputs!$B$10-1))</f>
        <v/>
      </c>
      <c r="D21" s="13">
        <f>IF(AND(ISNUMBER(B21),ISNUMBER(C21)),B21-C21,"n.a.")</f>
        <v/>
      </c>
    </row>
    <row r="22">
      <c r="A22" s="17" t="inlineStr">
        <is>
          <t>Runway, months</t>
        </is>
      </c>
      <c r="B22" s="19">
        <f>IF(B21&lt;=0,"n.a. (cash growing)",B19/B21)</f>
        <v/>
      </c>
      <c r="C22" s="19">
        <f>IF(OR(NOT(ISNUMBER(C21)),C21&lt;=0),"n.a.",C19/C21)</f>
        <v/>
      </c>
      <c r="D22" s="19">
        <f>IF(AND(ISNUMBER(B22),ISNUMBER(C22)),B22-C22,"n.a.")</f>
        <v/>
      </c>
    </row>
    <row r="24">
      <c r="A24" s="4" t="inlineStr">
        <is>
          <t>People and customers</t>
        </is>
      </c>
      <c r="B24" s="4" t="inlineStr">
        <is>
          <t>This month</t>
        </is>
      </c>
      <c r="C24" s="4" t="inlineStr">
        <is>
          <t>Prior month</t>
        </is>
      </c>
      <c r="D24" s="4" t="inlineStr">
        <is>
          <t>Change</t>
        </is>
      </c>
    </row>
    <row r="25">
      <c r="A25" s="2" t="inlineStr">
        <is>
          <t>Headcount (FTE)</t>
        </is>
      </c>
      <c r="B25" s="13">
        <f>INDEX(Inputs!$B$27:$M$27,1,Inputs!$B$10)</f>
        <v/>
      </c>
      <c r="C25" s="13">
        <f>IF(Inputs!$B$10=1,"n.a.",INDEX(Inputs!$B$27:$M$27,1,Inputs!$B$10-1))</f>
        <v/>
      </c>
      <c r="D25" s="13">
        <f>IF(AND(ISNUMBER(B25),ISNUMBER(C25)),B25-C25,"n.a.")</f>
        <v/>
      </c>
    </row>
    <row r="26">
      <c r="A26" s="2" t="inlineStr">
        <is>
          <t>Active customers</t>
        </is>
      </c>
      <c r="B26" s="13">
        <f>INDEX(Inputs!$B$28:$M$28,1,Inputs!$B$10)</f>
        <v/>
      </c>
      <c r="C26" s="13">
        <f>IF(Inputs!$B$10=1,"n.a.",INDEX(Inputs!$B$28:$M$28,1,Inputs!$B$10-1))</f>
        <v/>
      </c>
      <c r="D26" s="13">
        <f>IF(AND(ISNUMBER(B26),ISNUMBER(C26)),B26-C26,"n.a.")</f>
        <v/>
      </c>
    </row>
    <row r="27">
      <c r="A27" s="2" t="inlineStr">
        <is>
          <t>Revenue per FTE, annualised</t>
        </is>
      </c>
      <c r="B27" s="13">
        <f>IF(B25=0,"n.a.",B7*12/B25)</f>
        <v/>
      </c>
      <c r="C27" s="13">
        <f>IF(OR(NOT(ISNUMBER(C25)),C25=0),"n.a.",F7*12/C25)</f>
        <v/>
      </c>
      <c r="D27" s="13">
        <f>IF(AND(ISNUMBER(B27),ISNUMBER(C27)),B27-C27,"n.a.")</f>
        <v/>
      </c>
    </row>
    <row r="28">
      <c r="A28" s="2" t="inlineStr">
        <is>
          <t>Revenue per customer, monthly</t>
        </is>
      </c>
      <c r="B28" s="13">
        <f>IF(B26=0,"n.a.",B7/B26)</f>
        <v/>
      </c>
      <c r="C28" s="13">
        <f>IF(OR(NOT(ISNUMBER(C26)),C26=0),"n.a.",F7/C26)</f>
        <v/>
      </c>
      <c r="D28" s="13">
        <f>IF(AND(ISNUMBER(B28),ISNUMBER(C28)),B28-C28,"n.a.")</f>
        <v/>
      </c>
    </row>
    <row r="30">
      <c r="A30" s="4" t="inlineStr">
        <is>
          <t>Commentary</t>
        </is>
      </c>
      <c r="B30" s="20" t="n"/>
      <c r="C30" s="20" t="n"/>
      <c r="D30" s="20" t="n"/>
      <c r="E30" s="20" t="n"/>
      <c r="F30" s="20" t="n"/>
      <c r="G30" s="20" t="n"/>
      <c r="H30" s="20" t="n"/>
      <c r="I30" s="20" t="n"/>
      <c r="J30" s="20" t="n"/>
    </row>
    <row r="31">
      <c r="A31" s="3" t="inlineStr">
        <is>
          <t>Highlights</t>
        </is>
      </c>
    </row>
    <row r="32">
      <c r="A32" s="21" t="inlineStr">
        <is>
          <t>-</t>
        </is>
      </c>
      <c r="B32" s="2">
        <f>IF(Inputs!$B$31="","",Inputs!$B$31)</f>
        <v/>
      </c>
    </row>
    <row r="33">
      <c r="A33" s="21" t="inlineStr">
        <is>
          <t>-</t>
        </is>
      </c>
      <c r="B33" s="2">
        <f>IF(Inputs!$B$32="","",Inputs!$B$32)</f>
        <v/>
      </c>
    </row>
    <row r="34">
      <c r="A34" s="21" t="inlineStr">
        <is>
          <t>-</t>
        </is>
      </c>
      <c r="B34" s="2">
        <f>IF(Inputs!$B$33="","",Inputs!$B$33)</f>
        <v/>
      </c>
    </row>
    <row r="35">
      <c r="A35" s="3" t="inlineStr">
        <is>
          <t>Watch items</t>
        </is>
      </c>
    </row>
    <row r="36">
      <c r="A36" s="21" t="inlineStr">
        <is>
          <t>-</t>
        </is>
      </c>
      <c r="B36" s="2">
        <f>IF(Inputs!$B$34="","",Inputs!$B$34)</f>
        <v/>
      </c>
    </row>
    <row r="37">
      <c r="A37" s="21" t="inlineStr">
        <is>
          <t>-</t>
        </is>
      </c>
      <c r="B37" s="2">
        <f>IF(Inputs!$B$35="","",Inputs!$B$35)</f>
        <v/>
      </c>
    </row>
    <row r="38">
      <c r="A38" s="21" t="inlineStr">
        <is>
          <t>-</t>
        </is>
      </c>
      <c r="B38" s="2">
        <f>IF(Inputs!$B$36="","",Inputs!$B$36)</f>
        <v/>
      </c>
    </row>
    <row r="39">
      <c r="A39" s="3" t="inlineStr">
        <is>
          <t>Decisions needed</t>
        </is>
      </c>
    </row>
    <row r="40">
      <c r="A40" s="21" t="inlineStr">
        <is>
          <t>-</t>
        </is>
      </c>
      <c r="B40" s="2">
        <f>IF(Inputs!$B$37="","",Inputs!$B$37)</f>
        <v/>
      </c>
    </row>
    <row r="41">
      <c r="A41" s="21" t="inlineStr">
        <is>
          <t>-</t>
        </is>
      </c>
      <c r="B41" s="2">
        <f>IF(Inputs!$B$38="","",Inputs!$B$38)</f>
        <v/>
      </c>
    </row>
    <row r="42">
      <c r="A42" s="21" t="inlineStr">
        <is>
          <t>-</t>
        </is>
      </c>
      <c r="B42" s="2">
        <f>IF(Inputs!$B$39="","",Inputs!$B$39)</f>
        <v/>
      </c>
    </row>
    <row r="44">
      <c r="A44" s="3" t="inlineStr">
        <is>
          <t>Checks (each line should be zero, final line TRUE)</t>
        </is>
      </c>
    </row>
    <row r="45">
      <c r="A45" s="2" t="inlineStr">
        <is>
          <t>Gross profit less (revenue - cost of sales), this month</t>
        </is>
      </c>
      <c r="B45" s="22">
        <f>B9-(B7-B8)</f>
        <v/>
      </c>
    </row>
    <row r="46">
      <c r="A46" s="2" t="inlineStr">
        <is>
          <t>EBITDA less (gross profit - total operating expenses), this month and YTD</t>
        </is>
      </c>
      <c r="B46" s="22">
        <f>(B14-(B9-B13))+(H14-(H9-H13))</f>
        <v/>
      </c>
    </row>
    <row r="47">
      <c r="A47" s="2" t="inlineStr">
        <is>
          <t>YTD actual revenue less the sum of months 1 to the reporting month</t>
        </is>
      </c>
      <c r="B47" s="22">
        <f>H7-SUM(INDEX(Inputs!$B$22:$M$22,1,1):INDEX(Inputs!$B$22:$M$22,1,Inputs!$B$10))</f>
        <v/>
      </c>
    </row>
    <row r="48">
      <c r="A48" s="2" t="inlineStr">
        <is>
          <t>YTD budget revenue less the sum of months 1 to the reporting month</t>
        </is>
      </c>
      <c r="B48" s="22">
        <f>I7-SUM(INDEX(Inputs!$B$16:$M$16,1,1):INDEX(Inputs!$B$16:$M$16,1,Inputs!$B$10))</f>
        <v/>
      </c>
    </row>
    <row r="49">
      <c r="A49" s="2" t="inlineStr">
        <is>
          <t>Variance columns less (actual - budget), all money lines</t>
        </is>
      </c>
      <c r="B49" s="22">
        <f>(D7-(B7-C7))+(J7-(H7-I7))+(D8-(B8-C8))+(J8-(H8-I8))+(D9-(B9-C9))+(J9-(H9-I9))+(D11-(B11-C11))+(J11-(H11-I11))+(D12-(B12-C12))+(J12-(H12-I12))+(D13-(B13-C13))+(J13-(H13-I13))+(D14-(B14-C14))+(J14-(H14-I14))</f>
        <v/>
      </c>
    </row>
    <row r="50">
      <c r="A50" s="2" t="inlineStr">
        <is>
          <t>Trend EBITDA for the reporting month less the P&amp;L EBITDA</t>
        </is>
      </c>
      <c r="B50" s="22">
        <f>INDEX(N7:N18,Inputs!$B$10,1)-B14</f>
        <v/>
      </c>
    </row>
    <row r="51">
      <c r="A51" s="2" t="inlineStr">
        <is>
          <t>Reporting month outside 1 to 12 (0 = fine)</t>
        </is>
      </c>
      <c r="B51" s="22">
        <f>IF(AND(Inputs!$B$10&gt;=1,Inputs!$B$10&lt;=12,Inputs!$B$10=INT(Inputs!$B$10)),0,1)</f>
        <v/>
      </c>
    </row>
    <row r="52">
      <c r="A52" s="3" t="inlineStr">
        <is>
          <t>All checks pass</t>
        </is>
      </c>
      <c r="B52" s="3">
        <f>AND(ABS(B45)&lt;0.005,ABS(B46)&lt;0.005,ABS(B47)&lt;0.005,ABS(B48)&lt;0.005,ABS(B49)&lt;0.005,ABS(B50)&lt;0.005,ABS(B51)&lt;0.005)</f>
        <v/>
      </c>
    </row>
  </sheetData>
  <mergeCells count="9">
    <mergeCell ref="B33:J33"/>
    <mergeCell ref="B34:J34"/>
    <mergeCell ref="B37:J37"/>
    <mergeCell ref="B42:J42"/>
    <mergeCell ref="B36:J36"/>
    <mergeCell ref="B32:J32"/>
    <mergeCell ref="B40:J40"/>
    <mergeCell ref="B41:J41"/>
    <mergeCell ref="B38:J38"/>
  </mergeCell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2026-09-18T19:23:16Z</dcterms:created>
  <dcterms:modified xsi:type="dcterms:W3CDTF">2026-09-18T19:23:16Z</dcterms:modified>
</cp:coreProperties>
</file>