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Notes" sheetId="1" state="visible" r:id="rId3"/>
    <sheet name="Inputs" sheetId="2" state="visible" r:id="rId4"/>
    <sheet name="Bv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<sst xmlns="http://schemas.openxmlformats.org/spreadsheetml/2006/main" count="123" uniqueCount="77">
  <si>
    <t xml:space="preserve">Budget vs actual</t>
  </si>
  <si>
    <t xml:space="preserve">A monthly budget versus actual template from getanfa. Free to use and adapt.</t>
  </si>
  <si>
    <t xml:space="preserve">How to use</t>
  </si>
  <si>
    <t xml:space="preserve">1. Go to the Inputs sheet. Enter your company name, currency, the first month of your fiscal year and the month number you are reporting on (1 to 12).</t>
  </si>
  <si>
    <t xml:space="preserve">2. Enter the budget for each line item and month in the Budget block, then enter actuals in the Actual block as each month closes. Enter costs as positive amounts.</t>
  </si>
  <si>
    <t xml:space="preserve">3. Read the BvA sheet. It shows the reporting month and year to date side by side, with variances in currency and in percent, and subtotals for revenue, cost of sales, gross profit, operating expenses, EBITDA and operating profit.</t>
  </si>
  <si>
    <t xml:space="preserve">4. Add or rename line items on the Inputs sheet in both blocks, then extend the BvA sheet formulas to match. Keep the Budget and Actual blocks in the same row order.</t>
  </si>
  <si>
    <t xml:space="preserve">5. Check that every line in the Checks block on the BvA sheet reads zero and the final line reads TRUE before you circulate the report.</t>
  </si>
  <si>
    <t xml:space="preserve">Sign convention</t>
  </si>
  <si>
    <t xml:space="preserve">A positive variance is always favourable and a negative variance (shown in parentheses) is always unfavourable.</t>
  </si>
  <si>
    <t xml:space="preserve">For revenue, gross profit, EBITDA and operating profit the variance is actual less budget. For cost of sales, operating expenses and depreciation the variance is budget less actual.</t>
  </si>
  <si>
    <t xml:space="preserve">Variance percent is the variance divided by the absolute value of the budget. It reads n.a. when the budget is zero.</t>
  </si>
  <si>
    <t xml:space="preserve">Margin lines show the difference between actual and budget margin in percentage points.</t>
  </si>
  <si>
    <t xml:space="preserve">Conventions</t>
  </si>
  <si>
    <t xml:space="preserve">Blue font marks inputs you can change. Black font marks formulas. Do not type over black cells.</t>
  </si>
  <si>
    <t xml:space="preserve">EBITDA is revenue less cost of sales less operating expenses. Operating profit is EBITDA less depreciation and amortisation. Interest and income tax are outside this template.</t>
  </si>
  <si>
    <t xml:space="preserve">The workbook opens with sample data so you can see how it works. Replace every blue cell with your own figures before use.</t>
  </si>
  <si>
    <t xml:space="preserve">Inputs</t>
  </si>
  <si>
    <t xml:space="preserve">SAMPLE DATA: every blue cell below is an illustrative input. Replace with your own figures before use.</t>
  </si>
  <si>
    <t xml:space="preserve">General assumptions</t>
  </si>
  <si>
    <t xml:space="preserve">Value</t>
  </si>
  <si>
    <t xml:space="preserve">Notes</t>
  </si>
  <si>
    <t xml:space="preserve">Company name</t>
  </si>
  <si>
    <t xml:space="preserve">Sample Co (sample data)</t>
  </si>
  <si>
    <t xml:space="preserve">Currency</t>
  </si>
  <si>
    <t xml:space="preserve">CAD</t>
  </si>
  <si>
    <t xml:space="preserve">Three-letter code, shown in the BvA headers</t>
  </si>
  <si>
    <t xml:space="preserve">Units</t>
  </si>
  <si>
    <t xml:space="preserve">whole units</t>
  </si>
  <si>
    <t xml:space="preserve">For example: whole units, or thousands</t>
  </si>
  <si>
    <t xml:space="preserve">First month of fiscal year</t>
  </si>
  <si>
    <t xml:space="preserve">Enter the first day of the month; months 2 to 12 follow</t>
  </si>
  <si>
    <t xml:space="preserve">Reporting month number (1 to 12)</t>
  </si>
  <si>
    <t xml:space="preserve">The BvA sheet shows this month and year to date up to it</t>
  </si>
  <si>
    <t xml:space="preserve">Month number</t>
  </si>
  <si>
    <t xml:space="preserve">Month</t>
  </si>
  <si>
    <t xml:space="preserve">Full year</t>
  </si>
  <si>
    <t xml:space="preserve">Budget (enter costs as positive amounts)</t>
  </si>
  <si>
    <t xml:space="preserve">Revenue</t>
  </si>
  <si>
    <t xml:space="preserve">Product revenue</t>
  </si>
  <si>
    <t xml:space="preserve">Service revenue</t>
  </si>
  <si>
    <t xml:space="preserve">Cost of sales</t>
  </si>
  <si>
    <t xml:space="preserve">Materials and direct costs</t>
  </si>
  <si>
    <t xml:space="preserve">Direct labour</t>
  </si>
  <si>
    <t xml:space="preserve">Operating expenses</t>
  </si>
  <si>
    <t xml:space="preserve">Salaries and benefits</t>
  </si>
  <si>
    <t xml:space="preserve">Rent and utilities</t>
  </si>
  <si>
    <t xml:space="preserve">Marketing</t>
  </si>
  <si>
    <t xml:space="preserve">Professional fees</t>
  </si>
  <si>
    <t xml:space="preserve">Other operating expenses</t>
  </si>
  <si>
    <t xml:space="preserve">Below EBITDA</t>
  </si>
  <si>
    <t xml:space="preserve">Depreciation and amortisation</t>
  </si>
  <si>
    <t xml:space="preserve">Actual (enter costs as positive amounts; leave future months blank)</t>
  </si>
  <si>
    <t xml:space="preserve">Line item</t>
  </si>
  <si>
    <t xml:space="preserve">Month variance %</t>
  </si>
  <si>
    <t xml:space="preserve">YTD variance %</t>
  </si>
  <si>
    <t xml:space="preserve">Variance basis</t>
  </si>
  <si>
    <t xml:space="preserve">Actual less budget</t>
  </si>
  <si>
    <t xml:space="preserve">Total revenue</t>
  </si>
  <si>
    <t xml:space="preserve">Budget less actual</t>
  </si>
  <si>
    <t xml:space="preserve">Total cost of sales</t>
  </si>
  <si>
    <t xml:space="preserve">Gross profit</t>
  </si>
  <si>
    <t xml:space="preserve">Gross margin %</t>
  </si>
  <si>
    <t xml:space="preserve">Percentage points</t>
  </si>
  <si>
    <t xml:space="preserve">Total operating expenses</t>
  </si>
  <si>
    <t xml:space="preserve">EBITDA</t>
  </si>
  <si>
    <t xml:space="preserve">EBITDA margin %</t>
  </si>
  <si>
    <t xml:space="preserve">Operating profit</t>
  </si>
  <si>
    <t xml:space="preserve">Operating margin %</t>
  </si>
  <si>
    <t xml:space="preserve">Checks (each line should be zero, final line TRUE)</t>
  </si>
  <si>
    <t xml:space="preserve">Month: EBITDA variance less the sum of revenue, cost of sales and operating expense variances</t>
  </si>
  <si>
    <t xml:space="preserve">YTD: EBITDA variance less the sum of revenue, cost of sales and operating expense variances</t>
  </si>
  <si>
    <t xml:space="preserve">Month: subtotal variances less the sum of their line item variances</t>
  </si>
  <si>
    <t xml:space="preserve">YTD: subtotal variances less the sum of their line item variances</t>
  </si>
  <si>
    <t xml:space="preserve">Month and YTD: operating profit variance less the sum of EBITDA and depreciation variances</t>
  </si>
  <si>
    <t xml:space="preserve">YTD actual EBITDA less the sum of monthly actual EBITDA on the Inputs sheet</t>
  </si>
  <si>
    <t xml:space="preserve">All checks pass</t>
  </si>
</sst>
</file>

<file path=xl/styles.xml><?xml version="1.0" encoding="utf-8"?>
<styleSheet xmlns="http://schemas.openxmlformats.org/spreadsheetml/2006/main">
  <numFmts count="6">
    <numFmt numFmtId="164" formatCode="General"/>
    <numFmt numFmtId="165" formatCode="mmm\-yy"/>
    <numFmt numFmtId="166" formatCode="0"/>
    <numFmt numFmtId="167" formatCode="#,##0;\(#,##0\);\-"/>
    <numFmt numFmtId="168" formatCode="0.0%;\(0.0%\);\-"/>
    <numFmt numFmtId="169" formatCode="General"/>
  </numFmts>
  <fonts count="9">
    <font>
      <sz val="10"/>
      <name val="Arial"/>
      <family val="2"/>
      <charset val="1"/>
    </font>
    <font>
      <sz val="10"/>
      <name val="Arial"/>
      <family val="0"/>
    </font>
    <font>
      <sz val="10"/>
      <name val="Arial"/>
      <family val="0"/>
    </font>
    <font>
      <sz val="10"/>
      <name val="Arial"/>
      <family val="0"/>
    </font>
    <font>
      <b val="true"/>
      <sz val="12"/>
      <color rgb="FF000000"/>
      <name val="Arial"/>
      <family val="0"/>
      <charset val="1"/>
    </font>
    <font>
      <sz val="10"/>
      <color rgb="FF000000"/>
      <name val="Arial"/>
      <family val="0"/>
      <charset val="1"/>
    </font>
    <font>
      <b val="true"/>
      <sz val="10"/>
      <color rgb="FF000000"/>
      <name val="Arial"/>
      <family val="0"/>
      <charset val="1"/>
    </font>
    <font>
      <sz val="10"/>
      <color rgb="FF0000FF"/>
      <name val="Arial"/>
      <family val="0"/>
      <charset val="1"/>
    </font>
    <font>
      <i val="true"/>
      <sz val="10"/>
      <color rgb="FF000000"/>
      <name val="Arial"/>
      <family val="0"/>
      <charset val="1"/>
    </font>
  </fonts>
  <fills count="3">
    <fill>
      <patternFill patternType="none"/>
    </fill>
    <fill>
      <patternFill patternType="gray125"/>
    </fill>
    <fill>
      <patternFill patternType="solid">
        <fgColor rgb="FFD9D9D9"/>
        <bgColor rgb="FFC0C0C0"/>
      </patternFill>
    </fill>
  </fills>
  <borders count="2">
    <border diagonalUp="false" diagonalDown="false">
      <left/>
      <right/>
      <top/>
      <bottom/>
      <diagonal/>
    </border>
    <border diagonalUp="false" diagonalDown="false">
      <left/>
      <right/>
      <top style="thin">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right" vertical="center" textRotation="0" wrapText="true" indent="0" shrinkToFit="false"/>
      <protection locked="true" hidden="false"/>
    </xf>
    <xf numFmtId="164" fontId="6" fillId="2" borderId="0" xfId="0" applyFont="true" applyBorder="false" applyAlignment="true" applyProtection="false">
      <alignment horizontal="left" vertical="bottom" textRotation="0" wrapText="false" indent="0" shrinkToFit="false"/>
      <protection locked="true" hidden="false"/>
    </xf>
    <xf numFmtId="164" fontId="7" fillId="0" borderId="0" xfId="0" applyFont="true" applyBorder="false" applyAlignment="true" applyProtection="false">
      <alignment horizontal="right"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65" fontId="6" fillId="2" borderId="0" xfId="0" applyFont="true" applyBorder="false" applyAlignment="true" applyProtection="false">
      <alignment horizontal="right" vertical="center" textRotation="0" wrapText="tru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true" applyProtection="false">
      <alignment horizontal="right"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8" fontId="6" fillId="0" borderId="1"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right" vertical="bottom" textRotation="0" wrapText="false" indent="0" shrinkToFit="false"/>
      <protection locked="true" hidden="false"/>
    </xf>
    <xf numFmtId="169" fontId="6"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50"/>
  </cols>
  <sheetData>
    <row r="1" customFormat="false" ht="1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false" outlineLevel="0" collapsed="false">
      <c r="A5" s="2" t="s">
        <v>3</v>
      </c>
    </row>
    <row r="6" customFormat="false" ht="15" hidden="false" customHeight="false" outlineLevel="0" collapsed="false">
      <c r="A6" s="2" t="s">
        <v>4</v>
      </c>
    </row>
    <row r="7" customFormat="false" ht="15" hidden="false" customHeight="false" outlineLevel="0" collapsed="false">
      <c r="A7" s="2" t="s">
        <v>5</v>
      </c>
    </row>
    <row r="8" customFormat="false" ht="15" hidden="false" customHeight="false" outlineLevel="0" collapsed="false">
      <c r="A8" s="2" t="s">
        <v>6</v>
      </c>
    </row>
    <row r="9" customFormat="false" ht="15" hidden="false" customHeight="false" outlineLevel="0" collapsed="false">
      <c r="A9" s="2" t="s">
        <v>7</v>
      </c>
    </row>
    <row r="11" customFormat="false" ht="15" hidden="false" customHeight="false" outlineLevel="0" collapsed="false">
      <c r="A11" s="3" t="s">
        <v>8</v>
      </c>
    </row>
    <row r="12" customFormat="false" ht="15" hidden="false" customHeight="false" outlineLevel="0" collapsed="false">
      <c r="A12" s="2" t="s">
        <v>9</v>
      </c>
    </row>
    <row r="13" customFormat="false" ht="15" hidden="false" customHeight="false" outlineLevel="0" collapsed="false">
      <c r="A13" s="2" t="s">
        <v>10</v>
      </c>
    </row>
    <row r="14" customFormat="false" ht="15" hidden="false" customHeight="false" outlineLevel="0" collapsed="false">
      <c r="A14" s="2" t="s">
        <v>11</v>
      </c>
    </row>
    <row r="15" customFormat="false" ht="15" hidden="false" customHeight="false" outlineLevel="0" collapsed="false">
      <c r="A15" s="2" t="s">
        <v>12</v>
      </c>
    </row>
    <row r="17" customFormat="false" ht="15" hidden="false" customHeight="false" outlineLevel="0" collapsed="false">
      <c r="A17" s="3" t="s">
        <v>13</v>
      </c>
    </row>
    <row r="18" customFormat="false" ht="15" hidden="false" customHeight="false" outlineLevel="0" collapsed="false">
      <c r="A18" s="2" t="s">
        <v>14</v>
      </c>
    </row>
    <row r="19" customFormat="false" ht="15" hidden="false" customHeight="false" outlineLevel="0" collapsed="false">
      <c r="A19" s="2" t="s">
        <v>15</v>
      </c>
    </row>
    <row r="20" customFormat="false" ht="15" hidden="false" customHeight="false" outlineLevel="0" collapsed="false">
      <c r="A20" s="2"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14" min="2" style="0" width="12"/>
  </cols>
  <sheetData>
    <row r="1" customFormat="false" ht="15" hidden="false" customHeight="false" outlineLevel="0" collapsed="false">
      <c r="A1" s="1" t="s">
        <v>17</v>
      </c>
    </row>
    <row r="2" customFormat="false" ht="15" hidden="false" customHeight="false" outlineLevel="0" collapsed="false">
      <c r="A2" s="3" t="s">
        <v>18</v>
      </c>
    </row>
    <row r="4" customFormat="false" ht="15" hidden="false" customHeight="false" outlineLevel="0" collapsed="false">
      <c r="A4" s="4" t="s">
        <v>19</v>
      </c>
      <c r="B4" s="5" t="s">
        <v>20</v>
      </c>
      <c r="C4" s="6" t="s">
        <v>21</v>
      </c>
    </row>
    <row r="5" customFormat="false" ht="15" hidden="false" customHeight="false" outlineLevel="0" collapsed="false">
      <c r="A5" s="2" t="s">
        <v>22</v>
      </c>
      <c r="B5" s="7" t="s">
        <v>23</v>
      </c>
    </row>
    <row r="6" customFormat="false" ht="15" hidden="false" customHeight="false" outlineLevel="0" collapsed="false">
      <c r="A6" s="2" t="s">
        <v>24</v>
      </c>
      <c r="B6" s="7" t="s">
        <v>25</v>
      </c>
      <c r="C6" s="2" t="s">
        <v>26</v>
      </c>
    </row>
    <row r="7" customFormat="false" ht="15" hidden="false" customHeight="false" outlineLevel="0" collapsed="false">
      <c r="A7" s="2" t="s">
        <v>27</v>
      </c>
      <c r="B7" s="7" t="s">
        <v>28</v>
      </c>
      <c r="C7" s="2" t="s">
        <v>29</v>
      </c>
    </row>
    <row r="8" customFormat="false" ht="15" hidden="false" customHeight="false" outlineLevel="0" collapsed="false">
      <c r="A8" s="2" t="s">
        <v>30</v>
      </c>
      <c r="B8" s="8" t="n">
        <v>46023</v>
      </c>
      <c r="C8" s="2" t="s">
        <v>31</v>
      </c>
    </row>
    <row r="9" customFormat="false" ht="15" hidden="false" customHeight="false" outlineLevel="0" collapsed="false">
      <c r="A9" s="2" t="s">
        <v>32</v>
      </c>
      <c r="B9" s="9" t="n">
        <v>8</v>
      </c>
      <c r="C9" s="2" t="s">
        <v>33</v>
      </c>
    </row>
    <row r="11" customFormat="false" ht="15" hidden="false" customHeight="false" outlineLevel="0" collapsed="false">
      <c r="A11" s="2" t="s">
        <v>34</v>
      </c>
      <c r="B11" s="10" t="n">
        <f aca="false">COLUMN()-COLUMN($A11)</f>
        <v>1</v>
      </c>
      <c r="C11" s="10" t="n">
        <f aca="false">COLUMN()-COLUMN($A11)</f>
        <v>2</v>
      </c>
      <c r="D11" s="10" t="n">
        <f aca="false">COLUMN()-COLUMN($A11)</f>
        <v>3</v>
      </c>
      <c r="E11" s="10" t="n">
        <f aca="false">COLUMN()-COLUMN($A11)</f>
        <v>4</v>
      </c>
      <c r="F11" s="10" t="n">
        <f aca="false">COLUMN()-COLUMN($A11)</f>
        <v>5</v>
      </c>
      <c r="G11" s="10" t="n">
        <f aca="false">COLUMN()-COLUMN($A11)</f>
        <v>6</v>
      </c>
      <c r="H11" s="10" t="n">
        <f aca="false">COLUMN()-COLUMN($A11)</f>
        <v>7</v>
      </c>
      <c r="I11" s="10" t="n">
        <f aca="false">COLUMN()-COLUMN($A11)</f>
        <v>8</v>
      </c>
      <c r="J11" s="10" t="n">
        <f aca="false">COLUMN()-COLUMN($A11)</f>
        <v>9</v>
      </c>
      <c r="K11" s="10" t="n">
        <f aca="false">COLUMN()-COLUMN($A11)</f>
        <v>10</v>
      </c>
      <c r="L11" s="10" t="n">
        <f aca="false">COLUMN()-COLUMN($A11)</f>
        <v>11</v>
      </c>
      <c r="M11" s="10" t="n">
        <f aca="false">COLUMN()-COLUMN($A11)</f>
        <v>12</v>
      </c>
    </row>
    <row r="12" customFormat="false" ht="15" hidden="false" customHeight="false" outlineLevel="0" collapsed="false">
      <c r="A12" s="3" t="s">
        <v>35</v>
      </c>
      <c r="B12" s="11" t="n">
        <f aca="false">$B$8</f>
        <v>46023</v>
      </c>
      <c r="C12" s="11" t="n">
        <f aca="false">EDATE(B12,1)</f>
        <v>46054</v>
      </c>
      <c r="D12" s="11" t="n">
        <f aca="false">EDATE(C12,1)</f>
        <v>46082</v>
      </c>
      <c r="E12" s="11" t="n">
        <f aca="false">EDATE(D12,1)</f>
        <v>46113</v>
      </c>
      <c r="F12" s="11" t="n">
        <f aca="false">EDATE(E12,1)</f>
        <v>46143</v>
      </c>
      <c r="G12" s="11" t="n">
        <f aca="false">EDATE(F12,1)</f>
        <v>46174</v>
      </c>
      <c r="H12" s="11" t="n">
        <f aca="false">EDATE(G12,1)</f>
        <v>46204</v>
      </c>
      <c r="I12" s="11" t="n">
        <f aca="false">EDATE(H12,1)</f>
        <v>46235</v>
      </c>
      <c r="J12" s="11" t="n">
        <f aca="false">EDATE(I12,1)</f>
        <v>46266</v>
      </c>
      <c r="K12" s="11" t="n">
        <f aca="false">EDATE(J12,1)</f>
        <v>46296</v>
      </c>
      <c r="L12" s="11" t="n">
        <f aca="false">EDATE(K12,1)</f>
        <v>46327</v>
      </c>
      <c r="M12" s="11" t="n">
        <f aca="false">EDATE(L12,1)</f>
        <v>46357</v>
      </c>
      <c r="N12" s="12" t="s">
        <v>36</v>
      </c>
    </row>
    <row r="14" customFormat="false" ht="15" hidden="false" customHeight="false" outlineLevel="0" collapsed="false">
      <c r="A14" s="4" t="s">
        <v>37</v>
      </c>
      <c r="B14" s="13" t="n">
        <f aca="false">B$12</f>
        <v>46023</v>
      </c>
      <c r="C14" s="13" t="n">
        <f aca="false">C$12</f>
        <v>46054</v>
      </c>
      <c r="D14" s="13" t="n">
        <f aca="false">D$12</f>
        <v>46082</v>
      </c>
      <c r="E14" s="13" t="n">
        <f aca="false">E$12</f>
        <v>46113</v>
      </c>
      <c r="F14" s="13" t="n">
        <f aca="false">F$12</f>
        <v>46143</v>
      </c>
      <c r="G14" s="13" t="n">
        <f aca="false">G$12</f>
        <v>46174</v>
      </c>
      <c r="H14" s="13" t="n">
        <f aca="false">H$12</f>
        <v>46204</v>
      </c>
      <c r="I14" s="13" t="n">
        <f aca="false">I$12</f>
        <v>46235</v>
      </c>
      <c r="J14" s="13" t="n">
        <f aca="false">J$12</f>
        <v>46266</v>
      </c>
      <c r="K14" s="13" t="n">
        <f aca="false">K$12</f>
        <v>46296</v>
      </c>
      <c r="L14" s="13" t="n">
        <f aca="false">L$12</f>
        <v>46327</v>
      </c>
      <c r="M14" s="13" t="n">
        <f aca="false">M$12</f>
        <v>46357</v>
      </c>
      <c r="N14" s="5" t="s">
        <v>36</v>
      </c>
    </row>
    <row r="15" customFormat="false" ht="15" hidden="false" customHeight="false" outlineLevel="0" collapsed="false">
      <c r="A15" s="3" t="s">
        <v>38</v>
      </c>
    </row>
    <row r="16" customFormat="false" ht="15" hidden="false" customHeight="false" outlineLevel="0" collapsed="false">
      <c r="A16" s="2" t="s">
        <v>39</v>
      </c>
      <c r="B16" s="14" t="n">
        <v>420000</v>
      </c>
      <c r="C16" s="14" t="n">
        <v>424000</v>
      </c>
      <c r="D16" s="14" t="n">
        <v>428000</v>
      </c>
      <c r="E16" s="14" t="n">
        <v>432000</v>
      </c>
      <c r="F16" s="14" t="n">
        <v>436000</v>
      </c>
      <c r="G16" s="14" t="n">
        <v>440000</v>
      </c>
      <c r="H16" s="14" t="n">
        <v>444000</v>
      </c>
      <c r="I16" s="14" t="n">
        <v>448000</v>
      </c>
      <c r="J16" s="14" t="n">
        <v>452000</v>
      </c>
      <c r="K16" s="14" t="n">
        <v>456000</v>
      </c>
      <c r="L16" s="14" t="n">
        <v>460000</v>
      </c>
      <c r="M16" s="14" t="n">
        <v>464000</v>
      </c>
      <c r="N16" s="15" t="n">
        <f aca="false">SUM(B16:M16)</f>
        <v>5304000</v>
      </c>
    </row>
    <row r="17" customFormat="false" ht="15" hidden="false" customHeight="false" outlineLevel="0" collapsed="false">
      <c r="A17" s="2" t="s">
        <v>40</v>
      </c>
      <c r="B17" s="14" t="n">
        <v>95000</v>
      </c>
      <c r="C17" s="14" t="n">
        <v>95000</v>
      </c>
      <c r="D17" s="14" t="n">
        <v>97000</v>
      </c>
      <c r="E17" s="14" t="n">
        <v>97000</v>
      </c>
      <c r="F17" s="14" t="n">
        <v>99000</v>
      </c>
      <c r="G17" s="14" t="n">
        <v>99000</v>
      </c>
      <c r="H17" s="14" t="n">
        <v>101000</v>
      </c>
      <c r="I17" s="14" t="n">
        <v>101000</v>
      </c>
      <c r="J17" s="14" t="n">
        <v>103000</v>
      </c>
      <c r="K17" s="14" t="n">
        <v>103000</v>
      </c>
      <c r="L17" s="14" t="n">
        <v>105000</v>
      </c>
      <c r="M17" s="14" t="n">
        <v>105000</v>
      </c>
      <c r="N17" s="15" t="n">
        <f aca="false">SUM(B17:M17)</f>
        <v>1200000</v>
      </c>
    </row>
    <row r="18" customFormat="false" ht="15" hidden="false" customHeight="false" outlineLevel="0" collapsed="false">
      <c r="A18" s="3" t="s">
        <v>41</v>
      </c>
    </row>
    <row r="19" customFormat="false" ht="15" hidden="false" customHeight="false" outlineLevel="0" collapsed="false">
      <c r="A19" s="2" t="s">
        <v>42</v>
      </c>
      <c r="B19" s="14" t="n">
        <v>168000</v>
      </c>
      <c r="C19" s="14" t="n">
        <v>169600</v>
      </c>
      <c r="D19" s="14" t="n">
        <v>171200</v>
      </c>
      <c r="E19" s="14" t="n">
        <v>172800</v>
      </c>
      <c r="F19" s="14" t="n">
        <v>174400</v>
      </c>
      <c r="G19" s="14" t="n">
        <v>176000</v>
      </c>
      <c r="H19" s="14" t="n">
        <v>177600</v>
      </c>
      <c r="I19" s="14" t="n">
        <v>179200</v>
      </c>
      <c r="J19" s="14" t="n">
        <v>180800</v>
      </c>
      <c r="K19" s="14" t="n">
        <v>182400</v>
      </c>
      <c r="L19" s="14" t="n">
        <v>184000</v>
      </c>
      <c r="M19" s="14" t="n">
        <v>185600</v>
      </c>
      <c r="N19" s="15" t="n">
        <f aca="false">SUM(B19:M19)</f>
        <v>2121600</v>
      </c>
    </row>
    <row r="20" customFormat="false" ht="15" hidden="false" customHeight="false" outlineLevel="0" collapsed="false">
      <c r="A20" s="2" t="s">
        <v>43</v>
      </c>
      <c r="B20" s="14" t="n">
        <v>38000</v>
      </c>
      <c r="C20" s="14" t="n">
        <v>38000</v>
      </c>
      <c r="D20" s="14" t="n">
        <v>38500</v>
      </c>
      <c r="E20" s="14" t="n">
        <v>38500</v>
      </c>
      <c r="F20" s="14" t="n">
        <v>39000</v>
      </c>
      <c r="G20" s="14" t="n">
        <v>39000</v>
      </c>
      <c r="H20" s="14" t="n">
        <v>39500</v>
      </c>
      <c r="I20" s="14" t="n">
        <v>39500</v>
      </c>
      <c r="J20" s="14" t="n">
        <v>40000</v>
      </c>
      <c r="K20" s="14" t="n">
        <v>40000</v>
      </c>
      <c r="L20" s="14" t="n">
        <v>40500</v>
      </c>
      <c r="M20" s="14" t="n">
        <v>40500</v>
      </c>
      <c r="N20" s="15" t="n">
        <f aca="false">SUM(B20:M20)</f>
        <v>471000</v>
      </c>
    </row>
    <row r="21" customFormat="false" ht="15" hidden="false" customHeight="false" outlineLevel="0" collapsed="false">
      <c r="A21" s="3" t="s">
        <v>44</v>
      </c>
    </row>
    <row r="22" customFormat="false" ht="15" hidden="false" customHeight="false" outlineLevel="0" collapsed="false">
      <c r="A22" s="2" t="s">
        <v>45</v>
      </c>
      <c r="B22" s="14" t="n">
        <v>145000</v>
      </c>
      <c r="C22" s="14" t="n">
        <v>145000</v>
      </c>
      <c r="D22" s="14" t="n">
        <v>145000</v>
      </c>
      <c r="E22" s="14" t="n">
        <v>148000</v>
      </c>
      <c r="F22" s="14" t="n">
        <v>148000</v>
      </c>
      <c r="G22" s="14" t="n">
        <v>148000</v>
      </c>
      <c r="H22" s="14" t="n">
        <v>151000</v>
      </c>
      <c r="I22" s="14" t="n">
        <v>151000</v>
      </c>
      <c r="J22" s="14" t="n">
        <v>151000</v>
      </c>
      <c r="K22" s="14" t="n">
        <v>154000</v>
      </c>
      <c r="L22" s="14" t="n">
        <v>154000</v>
      </c>
      <c r="M22" s="14" t="n">
        <v>154000</v>
      </c>
      <c r="N22" s="15" t="n">
        <f aca="false">SUM(B22:M22)</f>
        <v>1794000</v>
      </c>
    </row>
    <row r="23" customFormat="false" ht="15" hidden="false" customHeight="false" outlineLevel="0" collapsed="false">
      <c r="A23" s="2" t="s">
        <v>46</v>
      </c>
      <c r="B23" s="14" t="n">
        <v>22000</v>
      </c>
      <c r="C23" s="14" t="n">
        <v>22000</v>
      </c>
      <c r="D23" s="14" t="n">
        <v>22000</v>
      </c>
      <c r="E23" s="14" t="n">
        <v>22000</v>
      </c>
      <c r="F23" s="14" t="n">
        <v>22000</v>
      </c>
      <c r="G23" s="14" t="n">
        <v>22000</v>
      </c>
      <c r="H23" s="14" t="n">
        <v>22000</v>
      </c>
      <c r="I23" s="14" t="n">
        <v>22000</v>
      </c>
      <c r="J23" s="14" t="n">
        <v>22000</v>
      </c>
      <c r="K23" s="14" t="n">
        <v>22000</v>
      </c>
      <c r="L23" s="14" t="n">
        <v>22000</v>
      </c>
      <c r="M23" s="14" t="n">
        <v>22000</v>
      </c>
      <c r="N23" s="15" t="n">
        <f aca="false">SUM(B23:M23)</f>
        <v>264000</v>
      </c>
    </row>
    <row r="24" customFormat="false" ht="15" hidden="false" customHeight="false" outlineLevel="0" collapsed="false">
      <c r="A24" s="2" t="s">
        <v>47</v>
      </c>
      <c r="B24" s="14" t="n">
        <v>30000</v>
      </c>
      <c r="C24" s="14" t="n">
        <v>30000</v>
      </c>
      <c r="D24" s="14" t="n">
        <v>35000</v>
      </c>
      <c r="E24" s="14" t="n">
        <v>30000</v>
      </c>
      <c r="F24" s="14" t="n">
        <v>30000</v>
      </c>
      <c r="G24" s="14" t="n">
        <v>35000</v>
      </c>
      <c r="H24" s="14" t="n">
        <v>30000</v>
      </c>
      <c r="I24" s="14" t="n">
        <v>30000</v>
      </c>
      <c r="J24" s="14" t="n">
        <v>35000</v>
      </c>
      <c r="K24" s="14" t="n">
        <v>30000</v>
      </c>
      <c r="L24" s="14" t="n">
        <v>30000</v>
      </c>
      <c r="M24" s="14" t="n">
        <v>40000</v>
      </c>
      <c r="N24" s="15" t="n">
        <f aca="false">SUM(B24:M24)</f>
        <v>385000</v>
      </c>
    </row>
    <row r="25" customFormat="false" ht="15" hidden="false" customHeight="false" outlineLevel="0" collapsed="false">
      <c r="A25" s="2" t="s">
        <v>48</v>
      </c>
      <c r="B25" s="14" t="n">
        <v>12000</v>
      </c>
      <c r="C25" s="14" t="n">
        <v>12000</v>
      </c>
      <c r="D25" s="14" t="n">
        <v>18000</v>
      </c>
      <c r="E25" s="14" t="n">
        <v>12000</v>
      </c>
      <c r="F25" s="14" t="n">
        <v>12000</v>
      </c>
      <c r="G25" s="14" t="n">
        <v>12000</v>
      </c>
      <c r="H25" s="14" t="n">
        <v>12000</v>
      </c>
      <c r="I25" s="14" t="n">
        <v>12000</v>
      </c>
      <c r="J25" s="14" t="n">
        <v>18000</v>
      </c>
      <c r="K25" s="14" t="n">
        <v>12000</v>
      </c>
      <c r="L25" s="14" t="n">
        <v>12000</v>
      </c>
      <c r="M25" s="14" t="n">
        <v>12000</v>
      </c>
      <c r="N25" s="15" t="n">
        <f aca="false">SUM(B25:M25)</f>
        <v>156000</v>
      </c>
    </row>
    <row r="26" customFormat="false" ht="15" hidden="false" customHeight="false" outlineLevel="0" collapsed="false">
      <c r="A26" s="2" t="s">
        <v>49</v>
      </c>
      <c r="B26" s="14" t="n">
        <v>18000</v>
      </c>
      <c r="C26" s="14" t="n">
        <v>18000</v>
      </c>
      <c r="D26" s="14" t="n">
        <v>18000</v>
      </c>
      <c r="E26" s="14" t="n">
        <v>18000</v>
      </c>
      <c r="F26" s="14" t="n">
        <v>18000</v>
      </c>
      <c r="G26" s="14" t="n">
        <v>18000</v>
      </c>
      <c r="H26" s="14" t="n">
        <v>18000</v>
      </c>
      <c r="I26" s="14" t="n">
        <v>18000</v>
      </c>
      <c r="J26" s="14" t="n">
        <v>18000</v>
      </c>
      <c r="K26" s="14" t="n">
        <v>18000</v>
      </c>
      <c r="L26" s="14" t="n">
        <v>18000</v>
      </c>
      <c r="M26" s="14" t="n">
        <v>18000</v>
      </c>
      <c r="N26" s="15" t="n">
        <f aca="false">SUM(B26:M26)</f>
        <v>216000</v>
      </c>
    </row>
    <row r="27" customFormat="false" ht="15" hidden="false" customHeight="false" outlineLevel="0" collapsed="false">
      <c r="A27" s="3" t="s">
        <v>50</v>
      </c>
    </row>
    <row r="28" customFormat="false" ht="15" hidden="false" customHeight="false" outlineLevel="0" collapsed="false">
      <c r="A28" s="2" t="s">
        <v>51</v>
      </c>
      <c r="B28" s="14" t="n">
        <v>15000</v>
      </c>
      <c r="C28" s="14" t="n">
        <v>15000</v>
      </c>
      <c r="D28" s="14" t="n">
        <v>15000</v>
      </c>
      <c r="E28" s="14" t="n">
        <v>15000</v>
      </c>
      <c r="F28" s="14" t="n">
        <v>15000</v>
      </c>
      <c r="G28" s="14" t="n">
        <v>15000</v>
      </c>
      <c r="H28" s="14" t="n">
        <v>15000</v>
      </c>
      <c r="I28" s="14" t="n">
        <v>15000</v>
      </c>
      <c r="J28" s="14" t="n">
        <v>15000</v>
      </c>
      <c r="K28" s="14" t="n">
        <v>15000</v>
      </c>
      <c r="L28" s="14" t="n">
        <v>15000</v>
      </c>
      <c r="M28" s="14" t="n">
        <v>15000</v>
      </c>
      <c r="N28" s="15" t="n">
        <f aca="false">SUM(B28:M28)</f>
        <v>180000</v>
      </c>
    </row>
    <row r="30" customFormat="false" ht="23.85" hidden="false" customHeight="false" outlineLevel="0" collapsed="false">
      <c r="A30" s="4" t="s">
        <v>52</v>
      </c>
      <c r="B30" s="13" t="n">
        <f aca="false">B$12</f>
        <v>46023</v>
      </c>
      <c r="C30" s="13" t="n">
        <f aca="false">C$12</f>
        <v>46054</v>
      </c>
      <c r="D30" s="13" t="n">
        <f aca="false">D$12</f>
        <v>46082</v>
      </c>
      <c r="E30" s="13" t="n">
        <f aca="false">E$12</f>
        <v>46113</v>
      </c>
      <c r="F30" s="13" t="n">
        <f aca="false">F$12</f>
        <v>46143</v>
      </c>
      <c r="G30" s="13" t="n">
        <f aca="false">G$12</f>
        <v>46174</v>
      </c>
      <c r="H30" s="13" t="n">
        <f aca="false">H$12</f>
        <v>46204</v>
      </c>
      <c r="I30" s="13" t="n">
        <f aca="false">I$12</f>
        <v>46235</v>
      </c>
      <c r="J30" s="13" t="n">
        <f aca="false">J$12</f>
        <v>46266</v>
      </c>
      <c r="K30" s="13" t="n">
        <f aca="false">K$12</f>
        <v>46296</v>
      </c>
      <c r="L30" s="13" t="n">
        <f aca="false">L$12</f>
        <v>46327</v>
      </c>
      <c r="M30" s="13" t="n">
        <f aca="false">M$12</f>
        <v>46357</v>
      </c>
      <c r="N30" s="5" t="s">
        <v>36</v>
      </c>
    </row>
    <row r="31" customFormat="false" ht="15" hidden="false" customHeight="false" outlineLevel="0" collapsed="false">
      <c r="A31" s="3" t="s">
        <v>38</v>
      </c>
    </row>
    <row r="32" customFormat="false" ht="15" hidden="false" customHeight="false" outlineLevel="0" collapsed="false">
      <c r="A32" s="2" t="s">
        <v>39</v>
      </c>
      <c r="B32" s="14" t="n">
        <v>411500</v>
      </c>
      <c r="C32" s="14" t="n">
        <v>430200</v>
      </c>
      <c r="D32" s="14" t="n">
        <v>419800</v>
      </c>
      <c r="E32" s="14" t="n">
        <v>445100</v>
      </c>
      <c r="F32" s="14" t="n">
        <v>428900</v>
      </c>
      <c r="G32" s="14" t="n">
        <v>452300</v>
      </c>
      <c r="H32" s="14" t="n">
        <v>437600</v>
      </c>
      <c r="I32" s="14" t="n">
        <v>461200</v>
      </c>
      <c r="J32" s="14"/>
      <c r="K32" s="14"/>
      <c r="L32" s="14"/>
      <c r="M32" s="14"/>
      <c r="N32" s="15" t="n">
        <f aca="false">SUM(B32:M32)</f>
        <v>3486600</v>
      </c>
    </row>
    <row r="33" customFormat="false" ht="15" hidden="false" customHeight="false" outlineLevel="0" collapsed="false">
      <c r="A33" s="2" t="s">
        <v>40</v>
      </c>
      <c r="B33" s="14" t="n">
        <v>98200</v>
      </c>
      <c r="C33" s="14" t="n">
        <v>91400</v>
      </c>
      <c r="D33" s="14" t="n">
        <v>99800</v>
      </c>
      <c r="E33" s="14" t="n">
        <v>96300</v>
      </c>
      <c r="F33" s="14" t="n">
        <v>102700</v>
      </c>
      <c r="G33" s="14" t="n">
        <v>97900</v>
      </c>
      <c r="H33" s="14" t="n">
        <v>104100</v>
      </c>
      <c r="I33" s="14" t="n">
        <v>99600</v>
      </c>
      <c r="J33" s="14"/>
      <c r="K33" s="14"/>
      <c r="L33" s="14"/>
      <c r="M33" s="14"/>
      <c r="N33" s="15" t="n">
        <f aca="false">SUM(B33:M33)</f>
        <v>790000</v>
      </c>
    </row>
    <row r="34" customFormat="false" ht="15" hidden="false" customHeight="false" outlineLevel="0" collapsed="false">
      <c r="A34" s="3" t="s">
        <v>41</v>
      </c>
    </row>
    <row r="35" customFormat="false" ht="15" hidden="false" customHeight="false" outlineLevel="0" collapsed="false">
      <c r="A35" s="2" t="s">
        <v>42</v>
      </c>
      <c r="B35" s="14" t="n">
        <v>166900</v>
      </c>
      <c r="C35" s="14" t="n">
        <v>174800</v>
      </c>
      <c r="D35" s="14" t="n">
        <v>171900</v>
      </c>
      <c r="E35" s="14" t="n">
        <v>179600</v>
      </c>
      <c r="F35" s="14" t="n">
        <v>175200</v>
      </c>
      <c r="G35" s="14" t="n">
        <v>181400</v>
      </c>
      <c r="H35" s="14" t="n">
        <v>176300</v>
      </c>
      <c r="I35" s="14" t="n">
        <v>186900</v>
      </c>
      <c r="J35" s="14"/>
      <c r="K35" s="14"/>
      <c r="L35" s="14"/>
      <c r="M35" s="14"/>
      <c r="N35" s="15" t="n">
        <f aca="false">SUM(B35:M35)</f>
        <v>1413000</v>
      </c>
    </row>
    <row r="36" customFormat="false" ht="15" hidden="false" customHeight="false" outlineLevel="0" collapsed="false">
      <c r="A36" s="2" t="s">
        <v>43</v>
      </c>
      <c r="B36" s="14" t="n">
        <v>37600</v>
      </c>
      <c r="C36" s="14" t="n">
        <v>39100</v>
      </c>
      <c r="D36" s="14" t="n">
        <v>38200</v>
      </c>
      <c r="E36" s="14" t="n">
        <v>40300</v>
      </c>
      <c r="F36" s="14" t="n">
        <v>38800</v>
      </c>
      <c r="G36" s="14" t="n">
        <v>39900</v>
      </c>
      <c r="H36" s="14" t="n">
        <v>41200</v>
      </c>
      <c r="I36" s="14" t="n">
        <v>39400</v>
      </c>
      <c r="J36" s="14"/>
      <c r="K36" s="14"/>
      <c r="L36" s="14"/>
      <c r="M36" s="14"/>
      <c r="N36" s="15" t="n">
        <f aca="false">SUM(B36:M36)</f>
        <v>314500</v>
      </c>
    </row>
    <row r="37" customFormat="false" ht="15" hidden="false" customHeight="false" outlineLevel="0" collapsed="false">
      <c r="A37" s="3" t="s">
        <v>44</v>
      </c>
    </row>
    <row r="38" customFormat="false" ht="15" hidden="false" customHeight="false" outlineLevel="0" collapsed="false">
      <c r="A38" s="2" t="s">
        <v>45</v>
      </c>
      <c r="B38" s="14" t="n">
        <v>144200</v>
      </c>
      <c r="C38" s="14" t="n">
        <v>146800</v>
      </c>
      <c r="D38" s="14" t="n">
        <v>145900</v>
      </c>
      <c r="E38" s="14" t="n">
        <v>149700</v>
      </c>
      <c r="F38" s="14" t="n">
        <v>147600</v>
      </c>
      <c r="G38" s="14" t="n">
        <v>151900</v>
      </c>
      <c r="H38" s="14" t="n">
        <v>152300</v>
      </c>
      <c r="I38" s="14" t="n">
        <v>150800</v>
      </c>
      <c r="J38" s="14"/>
      <c r="K38" s="14"/>
      <c r="L38" s="14"/>
      <c r="M38" s="14"/>
      <c r="N38" s="15" t="n">
        <f aca="false">SUM(B38:M38)</f>
        <v>1189200</v>
      </c>
    </row>
    <row r="39" customFormat="false" ht="15" hidden="false" customHeight="false" outlineLevel="0" collapsed="false">
      <c r="A39" s="2" t="s">
        <v>46</v>
      </c>
      <c r="B39" s="14" t="n">
        <v>22000</v>
      </c>
      <c r="C39" s="14" t="n">
        <v>22000</v>
      </c>
      <c r="D39" s="14" t="n">
        <v>22400</v>
      </c>
      <c r="E39" s="14" t="n">
        <v>22400</v>
      </c>
      <c r="F39" s="14" t="n">
        <v>22400</v>
      </c>
      <c r="G39" s="14" t="n">
        <v>22400</v>
      </c>
      <c r="H39" s="14" t="n">
        <v>22900</v>
      </c>
      <c r="I39" s="14" t="n">
        <v>22900</v>
      </c>
      <c r="J39" s="14"/>
      <c r="K39" s="14"/>
      <c r="L39" s="14"/>
      <c r="M39" s="14"/>
      <c r="N39" s="15" t="n">
        <f aca="false">SUM(B39:M39)</f>
        <v>179400</v>
      </c>
    </row>
    <row r="40" customFormat="false" ht="15" hidden="false" customHeight="false" outlineLevel="0" collapsed="false">
      <c r="A40" s="2" t="s">
        <v>47</v>
      </c>
      <c r="B40" s="14" t="n">
        <v>27800</v>
      </c>
      <c r="C40" s="14" t="n">
        <v>31900</v>
      </c>
      <c r="D40" s="14" t="n">
        <v>36400</v>
      </c>
      <c r="E40" s="14" t="n">
        <v>28700</v>
      </c>
      <c r="F40" s="14" t="n">
        <v>33100</v>
      </c>
      <c r="G40" s="14" t="n">
        <v>34200</v>
      </c>
      <c r="H40" s="14" t="n">
        <v>29600</v>
      </c>
      <c r="I40" s="14" t="n">
        <v>32800</v>
      </c>
      <c r="J40" s="14"/>
      <c r="K40" s="14"/>
      <c r="L40" s="14"/>
      <c r="M40" s="14"/>
      <c r="N40" s="15" t="n">
        <f aca="false">SUM(B40:M40)</f>
        <v>254500</v>
      </c>
    </row>
    <row r="41" customFormat="false" ht="15" hidden="false" customHeight="false" outlineLevel="0" collapsed="false">
      <c r="A41" s="2" t="s">
        <v>48</v>
      </c>
      <c r="B41" s="14" t="n">
        <v>11400</v>
      </c>
      <c r="C41" s="14" t="n">
        <v>12800</v>
      </c>
      <c r="D41" s="14" t="n">
        <v>21500</v>
      </c>
      <c r="E41" s="14" t="n">
        <v>10900</v>
      </c>
      <c r="F41" s="14" t="n">
        <v>12600</v>
      </c>
      <c r="G41" s="14" t="n">
        <v>13700</v>
      </c>
      <c r="H41" s="14" t="n">
        <v>11800</v>
      </c>
      <c r="I41" s="14" t="n">
        <v>14900</v>
      </c>
      <c r="J41" s="14"/>
      <c r="K41" s="14"/>
      <c r="L41" s="14"/>
      <c r="M41" s="14"/>
      <c r="N41" s="15" t="n">
        <f aca="false">SUM(B41:M41)</f>
        <v>109600</v>
      </c>
    </row>
    <row r="42" customFormat="false" ht="15" hidden="false" customHeight="false" outlineLevel="0" collapsed="false">
      <c r="A42" s="2" t="s">
        <v>49</v>
      </c>
      <c r="B42" s="14" t="n">
        <v>17300</v>
      </c>
      <c r="C42" s="14" t="n">
        <v>18900</v>
      </c>
      <c r="D42" s="14" t="n">
        <v>18600</v>
      </c>
      <c r="E42" s="14" t="n">
        <v>17700</v>
      </c>
      <c r="F42" s="14" t="n">
        <v>19400</v>
      </c>
      <c r="G42" s="14" t="n">
        <v>18200</v>
      </c>
      <c r="H42" s="14" t="n">
        <v>17900</v>
      </c>
      <c r="I42" s="14" t="n">
        <v>19800</v>
      </c>
      <c r="J42" s="14"/>
      <c r="K42" s="14"/>
      <c r="L42" s="14"/>
      <c r="M42" s="14"/>
      <c r="N42" s="15" t="n">
        <f aca="false">SUM(B42:M42)</f>
        <v>147800</v>
      </c>
    </row>
    <row r="43" customFormat="false" ht="15" hidden="false" customHeight="false" outlineLevel="0" collapsed="false">
      <c r="A43" s="3" t="s">
        <v>50</v>
      </c>
    </row>
    <row r="44" customFormat="false" ht="15" hidden="false" customHeight="false" outlineLevel="0" collapsed="false">
      <c r="A44" s="2" t="s">
        <v>51</v>
      </c>
      <c r="B44" s="14" t="n">
        <v>15000</v>
      </c>
      <c r="C44" s="14" t="n">
        <v>15000</v>
      </c>
      <c r="D44" s="14" t="n">
        <v>15000</v>
      </c>
      <c r="E44" s="14" t="n">
        <v>15000</v>
      </c>
      <c r="F44" s="14" t="n">
        <v>15200</v>
      </c>
      <c r="G44" s="14" t="n">
        <v>15200</v>
      </c>
      <c r="H44" s="14" t="n">
        <v>15200</v>
      </c>
      <c r="I44" s="14" t="n">
        <v>15200</v>
      </c>
      <c r="J44" s="14"/>
      <c r="K44" s="14"/>
      <c r="L44" s="14"/>
      <c r="M44" s="14"/>
      <c r="N44" s="15" t="n">
        <f aca="false">SUM(B44:M44)</f>
        <v>120800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 min="2" style="0" width="14"/>
    <col collapsed="false" customWidth="true" hidden="false" outlineLevel="0" max="4" min="4" style="0" width="16"/>
    <col collapsed="false" customWidth="true" hidden="false" outlineLevel="0" max="5" min="5" style="0" width="13"/>
    <col collapsed="false" customWidth="true" hidden="false" outlineLevel="0" max="7" min="6" style="0" width="14"/>
    <col collapsed="false" customWidth="true" hidden="false" outlineLevel="0" max="8" min="8" style="0" width="16"/>
    <col collapsed="false" customWidth="true" hidden="false" outlineLevel="0" max="9" min="9" style="0" width="13"/>
    <col collapsed="false" customWidth="true" hidden="false" outlineLevel="0" max="10" min="10" style="0" width="20"/>
  </cols>
  <sheetData>
    <row r="1" customFormat="false" ht="15" hidden="false" customHeight="false" outlineLevel="0" collapsed="false">
      <c r="A1" s="1" t="s">
        <v>0</v>
      </c>
    </row>
    <row r="2" customFormat="false" ht="15" hidden="false" customHeight="false" outlineLevel="0" collapsed="false">
      <c r="A2" s="2" t="str">
        <f aca="false">Inputs!$B$5&amp;" | Amounts in "&amp;Inputs!$B$6&amp;", "&amp;Inputs!$B$7&amp;" | Positive variance is favourable"</f>
        <v>Sample Co (sample data) | Amounts in CAD, whole units | Positive variance is favourable</v>
      </c>
    </row>
    <row r="3" customFormat="false" ht="15" hidden="false" customHeight="false" outlineLevel="0" collapsed="false">
      <c r="A3" s="2" t="str">
        <f aca="false">"Reporting month: "&amp;TEXT(INDEX(Inputs!$B$12:$M$12,Inputs!$B$9),"mmmm yyyy")&amp;" | Year to date: months 1 to "&amp;Inputs!$B$9</f>
        <v>Reporting month: August 2026 | Year to date: months 1 to 8</v>
      </c>
    </row>
    <row r="5" customFormat="false" ht="30" hidden="false" customHeight="true" outlineLevel="0" collapsed="false">
      <c r="A5" s="4" t="s">
        <v>53</v>
      </c>
      <c r="B5" s="5" t="str">
        <f aca="false">"Month budget"&amp;" ("&amp;Inputs!$B$6&amp;")"</f>
        <v>Month budget (CAD)</v>
      </c>
      <c r="C5" s="5" t="str">
        <f aca="false">"Month actual"&amp;" ("&amp;Inputs!$B$6&amp;")"</f>
        <v>Month actual (CAD)</v>
      </c>
      <c r="D5" s="5" t="str">
        <f aca="false">"Month variance fav / (unfav)"&amp;" ("&amp;Inputs!$B$6&amp;")"</f>
        <v>Month variance fav / (unfav) (CAD)</v>
      </c>
      <c r="E5" s="5" t="s">
        <v>54</v>
      </c>
      <c r="F5" s="5" t="str">
        <f aca="false">"YTD budget"&amp;" ("&amp;Inputs!$B$6&amp;")"</f>
        <v>YTD budget (CAD)</v>
      </c>
      <c r="G5" s="5" t="str">
        <f aca="false">"YTD actual"&amp;" ("&amp;Inputs!$B$6&amp;")"</f>
        <v>YTD actual (CAD)</v>
      </c>
      <c r="H5" s="5" t="str">
        <f aca="false">"YTD variance fav / (unfav)"&amp;" ("&amp;Inputs!$B$6&amp;")"</f>
        <v>YTD variance fav / (unfav) (CAD)</v>
      </c>
      <c r="I5" s="5" t="s">
        <v>55</v>
      </c>
      <c r="J5" s="4" t="s">
        <v>56</v>
      </c>
    </row>
    <row r="6" customFormat="false" ht="15" hidden="false" customHeight="false" outlineLevel="0" collapsed="false">
      <c r="A6" s="3" t="s">
        <v>38</v>
      </c>
    </row>
    <row r="7" customFormat="false" ht="15" hidden="false" customHeight="false" outlineLevel="0" collapsed="false">
      <c r="A7" s="2" t="s">
        <v>39</v>
      </c>
      <c r="B7" s="15" t="n">
        <f aca="false">INDEX(Inputs!$B$16:$M$16,Inputs!$B$9)</f>
        <v>448000</v>
      </c>
      <c r="C7" s="15" t="n">
        <f aca="false">INDEX(Inputs!$B$32:$M$32,Inputs!$B$9)</f>
        <v>461200</v>
      </c>
      <c r="D7" s="15" t="n">
        <f aca="false">C7-B7</f>
        <v>13200</v>
      </c>
      <c r="E7" s="16" t="n">
        <f aca="false">IF(B7=0,"n.a.",D7/ABS(B7))</f>
        <v>0.0294642857142857</v>
      </c>
      <c r="F7" s="15" t="n">
        <f aca="false">SUMPRODUCT((Inputs!$B$11:$M$11&lt;=Inputs!$B$9)*Inputs!$B$16:$M$16)</f>
        <v>3472000</v>
      </c>
      <c r="G7" s="15" t="n">
        <f aca="false">SUMPRODUCT((Inputs!$B$11:$M$11&lt;=Inputs!$B$9)*Inputs!$B$32:$M$32)</f>
        <v>3486600</v>
      </c>
      <c r="H7" s="15" t="n">
        <f aca="false">G7-F7</f>
        <v>14600</v>
      </c>
      <c r="I7" s="16" t="n">
        <f aca="false">IF(F7=0,"n.a.",H7/ABS(F7))</f>
        <v>0.00420506912442396</v>
      </c>
      <c r="J7" s="2" t="s">
        <v>57</v>
      </c>
    </row>
    <row r="8" customFormat="false" ht="15" hidden="false" customHeight="false" outlineLevel="0" collapsed="false">
      <c r="A8" s="2" t="s">
        <v>40</v>
      </c>
      <c r="B8" s="15" t="n">
        <f aca="false">INDEX(Inputs!$B$17:$M$17,Inputs!$B$9)</f>
        <v>101000</v>
      </c>
      <c r="C8" s="15" t="n">
        <f aca="false">INDEX(Inputs!$B$33:$M$33,Inputs!$B$9)</f>
        <v>99600</v>
      </c>
      <c r="D8" s="15" t="n">
        <f aca="false">C8-B8</f>
        <v>-1400</v>
      </c>
      <c r="E8" s="16" t="n">
        <f aca="false">IF(B8=0,"n.a.",D8/ABS(B8))</f>
        <v>-0.0138613861386139</v>
      </c>
      <c r="F8" s="15" t="n">
        <f aca="false">SUMPRODUCT((Inputs!$B$11:$M$11&lt;=Inputs!$B$9)*Inputs!$B$17:$M$17)</f>
        <v>784000</v>
      </c>
      <c r="G8" s="15" t="n">
        <f aca="false">SUMPRODUCT((Inputs!$B$11:$M$11&lt;=Inputs!$B$9)*Inputs!$B$33:$M$33)</f>
        <v>790000</v>
      </c>
      <c r="H8" s="15" t="n">
        <f aca="false">G8-F8</f>
        <v>6000</v>
      </c>
      <c r="I8" s="16" t="n">
        <f aca="false">IF(F8=0,"n.a.",H8/ABS(F8))</f>
        <v>0.0076530612244898</v>
      </c>
      <c r="J8" s="2" t="s">
        <v>57</v>
      </c>
    </row>
    <row r="9" customFormat="false" ht="15" hidden="false" customHeight="false" outlineLevel="0" collapsed="false">
      <c r="A9" s="3" t="s">
        <v>58</v>
      </c>
      <c r="B9" s="17" t="n">
        <f aca="false">SUM(B7:B8)</f>
        <v>549000</v>
      </c>
      <c r="C9" s="17" t="n">
        <f aca="false">SUM(C7:C8)</f>
        <v>560800</v>
      </c>
      <c r="D9" s="17" t="n">
        <f aca="false">C9-B9</f>
        <v>11800</v>
      </c>
      <c r="E9" s="18" t="n">
        <f aca="false">IF(B9=0,"n.a.",D9/ABS(B9))</f>
        <v>0.0214936247723133</v>
      </c>
      <c r="F9" s="17" t="n">
        <f aca="false">SUM(F7:F8)</f>
        <v>4256000</v>
      </c>
      <c r="G9" s="17" t="n">
        <f aca="false">SUM(G7:G8)</f>
        <v>4276600</v>
      </c>
      <c r="H9" s="17" t="n">
        <f aca="false">G9-F9</f>
        <v>20600</v>
      </c>
      <c r="I9" s="18" t="n">
        <f aca="false">IF(F9=0,"n.a.",H9/ABS(F9))</f>
        <v>0.00484022556390978</v>
      </c>
      <c r="J9" s="2" t="s">
        <v>57</v>
      </c>
    </row>
    <row r="11" customFormat="false" ht="15" hidden="false" customHeight="false" outlineLevel="0" collapsed="false">
      <c r="A11" s="3" t="s">
        <v>41</v>
      </c>
    </row>
    <row r="12" customFormat="false" ht="15" hidden="false" customHeight="false" outlineLevel="0" collapsed="false">
      <c r="A12" s="2" t="s">
        <v>42</v>
      </c>
      <c r="B12" s="15" t="n">
        <f aca="false">INDEX(Inputs!$B$19:$M$19,Inputs!$B$9)</f>
        <v>179200</v>
      </c>
      <c r="C12" s="15" t="n">
        <f aca="false">INDEX(Inputs!$B$35:$M$35,Inputs!$B$9)</f>
        <v>186900</v>
      </c>
      <c r="D12" s="15" t="n">
        <f aca="false">B12-C12</f>
        <v>-7700</v>
      </c>
      <c r="E12" s="16" t="n">
        <f aca="false">IF(B12=0,"n.a.",D12/ABS(B12))</f>
        <v>-0.04296875</v>
      </c>
      <c r="F12" s="15" t="n">
        <f aca="false">SUMPRODUCT((Inputs!$B$11:$M$11&lt;=Inputs!$B$9)*Inputs!$B$19:$M$19)</f>
        <v>1388800</v>
      </c>
      <c r="G12" s="15" t="n">
        <f aca="false">SUMPRODUCT((Inputs!$B$11:$M$11&lt;=Inputs!$B$9)*Inputs!$B$35:$M$35)</f>
        <v>1413000</v>
      </c>
      <c r="H12" s="15" t="n">
        <f aca="false">F12-G12</f>
        <v>-24200</v>
      </c>
      <c r="I12" s="16" t="n">
        <f aca="false">IF(F12=0,"n.a.",H12/ABS(F12))</f>
        <v>-0.0174251152073733</v>
      </c>
      <c r="J12" s="2" t="s">
        <v>59</v>
      </c>
    </row>
    <row r="13" customFormat="false" ht="15" hidden="false" customHeight="false" outlineLevel="0" collapsed="false">
      <c r="A13" s="2" t="s">
        <v>43</v>
      </c>
      <c r="B13" s="15" t="n">
        <f aca="false">INDEX(Inputs!$B$20:$M$20,Inputs!$B$9)</f>
        <v>39500</v>
      </c>
      <c r="C13" s="15" t="n">
        <f aca="false">INDEX(Inputs!$B$36:$M$36,Inputs!$B$9)</f>
        <v>39400</v>
      </c>
      <c r="D13" s="15" t="n">
        <f aca="false">B13-C13</f>
        <v>100</v>
      </c>
      <c r="E13" s="16" t="n">
        <f aca="false">IF(B13=0,"n.a.",D13/ABS(B13))</f>
        <v>0.00253164556962025</v>
      </c>
      <c r="F13" s="15" t="n">
        <f aca="false">SUMPRODUCT((Inputs!$B$11:$M$11&lt;=Inputs!$B$9)*Inputs!$B$20:$M$20)</f>
        <v>310000</v>
      </c>
      <c r="G13" s="15" t="n">
        <f aca="false">SUMPRODUCT((Inputs!$B$11:$M$11&lt;=Inputs!$B$9)*Inputs!$B$36:$M$36)</f>
        <v>314500</v>
      </c>
      <c r="H13" s="15" t="n">
        <f aca="false">F13-G13</f>
        <v>-4500</v>
      </c>
      <c r="I13" s="16" t="n">
        <f aca="false">IF(F13=0,"n.a.",H13/ABS(F13))</f>
        <v>-0.0145161290322581</v>
      </c>
      <c r="J13" s="2" t="s">
        <v>59</v>
      </c>
    </row>
    <row r="14" customFormat="false" ht="15" hidden="false" customHeight="false" outlineLevel="0" collapsed="false">
      <c r="A14" s="3" t="s">
        <v>60</v>
      </c>
      <c r="B14" s="17" t="n">
        <f aca="false">SUM(B12:B13)</f>
        <v>218700</v>
      </c>
      <c r="C14" s="17" t="n">
        <f aca="false">SUM(C12:C13)</f>
        <v>226300</v>
      </c>
      <c r="D14" s="17" t="n">
        <f aca="false">B14-C14</f>
        <v>-7600</v>
      </c>
      <c r="E14" s="18" t="n">
        <f aca="false">IF(B14=0,"n.a.",D14/ABS(B14))</f>
        <v>-0.034750800182899</v>
      </c>
      <c r="F14" s="17" t="n">
        <f aca="false">SUM(F12:F13)</f>
        <v>1698800</v>
      </c>
      <c r="G14" s="17" t="n">
        <f aca="false">SUM(G12:G13)</f>
        <v>1727500</v>
      </c>
      <c r="H14" s="17" t="n">
        <f aca="false">F14-G14</f>
        <v>-28700</v>
      </c>
      <c r="I14" s="18" t="n">
        <f aca="false">IF(F14=0,"n.a.",H14/ABS(F14))</f>
        <v>-0.0168942783141041</v>
      </c>
      <c r="J14" s="2" t="s">
        <v>59</v>
      </c>
    </row>
    <row r="15" customFormat="false" ht="15" hidden="false" customHeight="false" outlineLevel="0" collapsed="false">
      <c r="A15" s="3" t="s">
        <v>61</v>
      </c>
      <c r="B15" s="17" t="n">
        <f aca="false">B9-B14</f>
        <v>330300</v>
      </c>
      <c r="C15" s="17" t="n">
        <f aca="false">C9-C14</f>
        <v>334500</v>
      </c>
      <c r="D15" s="17" t="n">
        <f aca="false">C15-B15</f>
        <v>4200</v>
      </c>
      <c r="E15" s="18" t="n">
        <f aca="false">IF(B15=0,"n.a.",D15/ABS(B15))</f>
        <v>0.0127157129881926</v>
      </c>
      <c r="F15" s="17" t="n">
        <f aca="false">F9-F14</f>
        <v>2557200</v>
      </c>
      <c r="G15" s="17" t="n">
        <f aca="false">G9-G14</f>
        <v>2549100</v>
      </c>
      <c r="H15" s="17" t="n">
        <f aca="false">G15-F15</f>
        <v>-8100</v>
      </c>
      <c r="I15" s="18" t="n">
        <f aca="false">IF(F15=0,"n.a.",H15/ABS(F15))</f>
        <v>-0.00316752698263726</v>
      </c>
      <c r="J15" s="2" t="s">
        <v>57</v>
      </c>
    </row>
    <row r="16" customFormat="false" ht="15" hidden="false" customHeight="false" outlineLevel="0" collapsed="false">
      <c r="A16" s="19" t="s">
        <v>62</v>
      </c>
      <c r="B16" s="20" t="n">
        <f aca="false">IF(B9=0,"n.a.",B15/B9)</f>
        <v>0.601639344262295</v>
      </c>
      <c r="C16" s="20" t="n">
        <f aca="false">IF(C9=0,"n.a.",C15/C9)</f>
        <v>0.596469329529244</v>
      </c>
      <c r="D16" s="20" t="n">
        <f aca="false">IF(AND(ISNUMBER(B16),ISNUMBER(C16)),C16-B16,"n.a.")</f>
        <v>-0.00517001473305112</v>
      </c>
      <c r="E16" s="19"/>
      <c r="F16" s="20" t="n">
        <f aca="false">IF(F9=0,"n.a.",F15/F9)</f>
        <v>0.600845864661654</v>
      </c>
      <c r="G16" s="20" t="n">
        <f aca="false">IF(G9=0,"n.a.",G15/G9)</f>
        <v>0.596057615863069</v>
      </c>
      <c r="H16" s="20" t="n">
        <f aca="false">IF(AND(ISNUMBER(F16),ISNUMBER(G16)),G16-F16,"n.a.")</f>
        <v>-0.0047882487985853</v>
      </c>
      <c r="I16" s="19"/>
      <c r="J16" s="19" t="s">
        <v>63</v>
      </c>
    </row>
    <row r="18" customFormat="false" ht="15" hidden="false" customHeight="false" outlineLevel="0" collapsed="false">
      <c r="A18" s="3" t="s">
        <v>44</v>
      </c>
    </row>
    <row r="19" customFormat="false" ht="15" hidden="false" customHeight="false" outlineLevel="0" collapsed="false">
      <c r="A19" s="2" t="s">
        <v>45</v>
      </c>
      <c r="B19" s="15" t="n">
        <f aca="false">INDEX(Inputs!$B$22:$M$22,Inputs!$B$9)</f>
        <v>151000</v>
      </c>
      <c r="C19" s="15" t="n">
        <f aca="false">INDEX(Inputs!$B$38:$M$38,Inputs!$B$9)</f>
        <v>150800</v>
      </c>
      <c r="D19" s="15" t="n">
        <f aca="false">B19-C19</f>
        <v>200</v>
      </c>
      <c r="E19" s="16" t="n">
        <f aca="false">IF(B19=0,"n.a.",D19/ABS(B19))</f>
        <v>0.00132450331125828</v>
      </c>
      <c r="F19" s="15" t="n">
        <f aca="false">SUMPRODUCT((Inputs!$B$11:$M$11&lt;=Inputs!$B$9)*Inputs!$B$22:$M$22)</f>
        <v>1181000</v>
      </c>
      <c r="G19" s="15" t="n">
        <f aca="false">SUMPRODUCT((Inputs!$B$11:$M$11&lt;=Inputs!$B$9)*Inputs!$B$38:$M$38)</f>
        <v>1189200</v>
      </c>
      <c r="H19" s="15" t="n">
        <f aca="false">F19-G19</f>
        <v>-8200</v>
      </c>
      <c r="I19" s="16" t="n">
        <f aca="false">IF(F19=0,"n.a.",H19/ABS(F19))</f>
        <v>-0.00694326841659611</v>
      </c>
      <c r="J19" s="2" t="s">
        <v>59</v>
      </c>
    </row>
    <row r="20" customFormat="false" ht="15" hidden="false" customHeight="false" outlineLevel="0" collapsed="false">
      <c r="A20" s="2" t="s">
        <v>46</v>
      </c>
      <c r="B20" s="15" t="n">
        <f aca="false">INDEX(Inputs!$B$23:$M$23,Inputs!$B$9)</f>
        <v>22000</v>
      </c>
      <c r="C20" s="15" t="n">
        <f aca="false">INDEX(Inputs!$B$39:$M$39,Inputs!$B$9)</f>
        <v>22900</v>
      </c>
      <c r="D20" s="15" t="n">
        <f aca="false">B20-C20</f>
        <v>-900</v>
      </c>
      <c r="E20" s="16" t="n">
        <f aca="false">IF(B20=0,"n.a.",D20/ABS(B20))</f>
        <v>-0.0409090909090909</v>
      </c>
      <c r="F20" s="15" t="n">
        <f aca="false">SUMPRODUCT((Inputs!$B$11:$M$11&lt;=Inputs!$B$9)*Inputs!$B$23:$M$23)</f>
        <v>176000</v>
      </c>
      <c r="G20" s="15" t="n">
        <f aca="false">SUMPRODUCT((Inputs!$B$11:$M$11&lt;=Inputs!$B$9)*Inputs!$B$39:$M$39)</f>
        <v>179400</v>
      </c>
      <c r="H20" s="15" t="n">
        <f aca="false">F20-G20</f>
        <v>-3400</v>
      </c>
      <c r="I20" s="16" t="n">
        <f aca="false">IF(F20=0,"n.a.",H20/ABS(F20))</f>
        <v>-0.0193181818181818</v>
      </c>
      <c r="J20" s="2" t="s">
        <v>59</v>
      </c>
    </row>
    <row r="21" customFormat="false" ht="15" hidden="false" customHeight="false" outlineLevel="0" collapsed="false">
      <c r="A21" s="2" t="s">
        <v>47</v>
      </c>
      <c r="B21" s="15" t="n">
        <f aca="false">INDEX(Inputs!$B$24:$M$24,Inputs!$B$9)</f>
        <v>30000</v>
      </c>
      <c r="C21" s="15" t="n">
        <f aca="false">INDEX(Inputs!$B$40:$M$40,Inputs!$B$9)</f>
        <v>32800</v>
      </c>
      <c r="D21" s="15" t="n">
        <f aca="false">B21-C21</f>
        <v>-2800</v>
      </c>
      <c r="E21" s="16" t="n">
        <f aca="false">IF(B21=0,"n.a.",D21/ABS(B21))</f>
        <v>-0.0933333333333333</v>
      </c>
      <c r="F21" s="15" t="n">
        <f aca="false">SUMPRODUCT((Inputs!$B$11:$M$11&lt;=Inputs!$B$9)*Inputs!$B$24:$M$24)</f>
        <v>250000</v>
      </c>
      <c r="G21" s="15" t="n">
        <f aca="false">SUMPRODUCT((Inputs!$B$11:$M$11&lt;=Inputs!$B$9)*Inputs!$B$40:$M$40)</f>
        <v>254500</v>
      </c>
      <c r="H21" s="15" t="n">
        <f aca="false">F21-G21</f>
        <v>-4500</v>
      </c>
      <c r="I21" s="16" t="n">
        <f aca="false">IF(F21=0,"n.a.",H21/ABS(F21))</f>
        <v>-0.018</v>
      </c>
      <c r="J21" s="2" t="s">
        <v>59</v>
      </c>
    </row>
    <row r="22" customFormat="false" ht="15" hidden="false" customHeight="false" outlineLevel="0" collapsed="false">
      <c r="A22" s="2" t="s">
        <v>48</v>
      </c>
      <c r="B22" s="15" t="n">
        <f aca="false">INDEX(Inputs!$B$25:$M$25,Inputs!$B$9)</f>
        <v>12000</v>
      </c>
      <c r="C22" s="15" t="n">
        <f aca="false">INDEX(Inputs!$B$41:$M$41,Inputs!$B$9)</f>
        <v>14900</v>
      </c>
      <c r="D22" s="15" t="n">
        <f aca="false">B22-C22</f>
        <v>-2900</v>
      </c>
      <c r="E22" s="16" t="n">
        <f aca="false">IF(B22=0,"n.a.",D22/ABS(B22))</f>
        <v>-0.241666666666667</v>
      </c>
      <c r="F22" s="15" t="n">
        <f aca="false">SUMPRODUCT((Inputs!$B$11:$M$11&lt;=Inputs!$B$9)*Inputs!$B$25:$M$25)</f>
        <v>102000</v>
      </c>
      <c r="G22" s="15" t="n">
        <f aca="false">SUMPRODUCT((Inputs!$B$11:$M$11&lt;=Inputs!$B$9)*Inputs!$B$41:$M$41)</f>
        <v>109600</v>
      </c>
      <c r="H22" s="15" t="n">
        <f aca="false">F22-G22</f>
        <v>-7600</v>
      </c>
      <c r="I22" s="16" t="n">
        <f aca="false">IF(F22=0,"n.a.",H22/ABS(F22))</f>
        <v>-0.0745098039215686</v>
      </c>
      <c r="J22" s="2" t="s">
        <v>59</v>
      </c>
    </row>
    <row r="23" customFormat="false" ht="15" hidden="false" customHeight="false" outlineLevel="0" collapsed="false">
      <c r="A23" s="2" t="s">
        <v>49</v>
      </c>
      <c r="B23" s="15" t="n">
        <f aca="false">INDEX(Inputs!$B$26:$M$26,Inputs!$B$9)</f>
        <v>18000</v>
      </c>
      <c r="C23" s="15" t="n">
        <f aca="false">INDEX(Inputs!$B$42:$M$42,Inputs!$B$9)</f>
        <v>19800</v>
      </c>
      <c r="D23" s="15" t="n">
        <f aca="false">B23-C23</f>
        <v>-1800</v>
      </c>
      <c r="E23" s="16" t="n">
        <f aca="false">IF(B23=0,"n.a.",D23/ABS(B23))</f>
        <v>-0.1</v>
      </c>
      <c r="F23" s="15" t="n">
        <f aca="false">SUMPRODUCT((Inputs!$B$11:$M$11&lt;=Inputs!$B$9)*Inputs!$B$26:$M$26)</f>
        <v>144000</v>
      </c>
      <c r="G23" s="15" t="n">
        <f aca="false">SUMPRODUCT((Inputs!$B$11:$M$11&lt;=Inputs!$B$9)*Inputs!$B$42:$M$42)</f>
        <v>147800</v>
      </c>
      <c r="H23" s="15" t="n">
        <f aca="false">F23-G23</f>
        <v>-3800</v>
      </c>
      <c r="I23" s="16" t="n">
        <f aca="false">IF(F23=0,"n.a.",H23/ABS(F23))</f>
        <v>-0.0263888888888889</v>
      </c>
      <c r="J23" s="2" t="s">
        <v>59</v>
      </c>
    </row>
    <row r="24" customFormat="false" ht="15" hidden="false" customHeight="false" outlineLevel="0" collapsed="false">
      <c r="A24" s="3" t="s">
        <v>64</v>
      </c>
      <c r="B24" s="17" t="n">
        <f aca="false">SUM(B19:B23)</f>
        <v>233000</v>
      </c>
      <c r="C24" s="17" t="n">
        <f aca="false">SUM(C19:C23)</f>
        <v>241200</v>
      </c>
      <c r="D24" s="17" t="n">
        <f aca="false">B24-C24</f>
        <v>-8200</v>
      </c>
      <c r="E24" s="18" t="n">
        <f aca="false">IF(B24=0,"n.a.",D24/ABS(B24))</f>
        <v>-0.0351931330472103</v>
      </c>
      <c r="F24" s="17" t="n">
        <f aca="false">SUM(F19:F23)</f>
        <v>1853000</v>
      </c>
      <c r="G24" s="17" t="n">
        <f aca="false">SUM(G19:G23)</f>
        <v>1880500</v>
      </c>
      <c r="H24" s="17" t="n">
        <f aca="false">F24-G24</f>
        <v>-27500</v>
      </c>
      <c r="I24" s="18" t="n">
        <f aca="false">IF(F24=0,"n.a.",H24/ABS(F24))</f>
        <v>-0.014840798704803</v>
      </c>
      <c r="J24" s="2" t="s">
        <v>59</v>
      </c>
    </row>
    <row r="25" customFormat="false" ht="15" hidden="false" customHeight="false" outlineLevel="0" collapsed="false">
      <c r="A25" s="3" t="s">
        <v>65</v>
      </c>
      <c r="B25" s="17" t="n">
        <f aca="false">B15-B24</f>
        <v>97300</v>
      </c>
      <c r="C25" s="17" t="n">
        <f aca="false">C15-C24</f>
        <v>93300</v>
      </c>
      <c r="D25" s="17" t="n">
        <f aca="false">C25-B25</f>
        <v>-4000</v>
      </c>
      <c r="E25" s="18" t="n">
        <f aca="false">IF(B25=0,"n.a.",D25/ABS(B25))</f>
        <v>-0.0411099691675231</v>
      </c>
      <c r="F25" s="17" t="n">
        <f aca="false">F15-F24</f>
        <v>704200</v>
      </c>
      <c r="G25" s="17" t="n">
        <f aca="false">G15-G24</f>
        <v>668600</v>
      </c>
      <c r="H25" s="17" t="n">
        <f aca="false">G25-F25</f>
        <v>-35600</v>
      </c>
      <c r="I25" s="18" t="n">
        <f aca="false">IF(F25=0,"n.a.",H25/ABS(F25))</f>
        <v>-0.0505538199375178</v>
      </c>
      <c r="J25" s="2" t="s">
        <v>57</v>
      </c>
    </row>
    <row r="26" customFormat="false" ht="15" hidden="false" customHeight="false" outlineLevel="0" collapsed="false">
      <c r="A26" s="19" t="s">
        <v>66</v>
      </c>
      <c r="B26" s="20" t="n">
        <f aca="false">IF(B9=0,"n.a.",B25/B9)</f>
        <v>0.177231329690346</v>
      </c>
      <c r="C26" s="20" t="n">
        <f aca="false">IF(C9=0,"n.a.",C25/C9)</f>
        <v>0.166369472182596</v>
      </c>
      <c r="D26" s="20" t="n">
        <f aca="false">IF(AND(ISNUMBER(B26),ISNUMBER(C26)),C26-B26,"n.a.")</f>
        <v>-0.0108618575077498</v>
      </c>
      <c r="E26" s="19"/>
      <c r="F26" s="20" t="n">
        <f aca="false">IF(F9=0,"n.a.",F25/F9)</f>
        <v>0.165460526315789</v>
      </c>
      <c r="G26" s="20" t="n">
        <f aca="false">IF(G9=0,"n.a.",G25/G9)</f>
        <v>0.156339147921246</v>
      </c>
      <c r="H26" s="20" t="n">
        <f aca="false">IF(AND(ISNUMBER(F26),ISNUMBER(G26)),G26-F26,"n.a.")</f>
        <v>-0.00912137839454363</v>
      </c>
      <c r="I26" s="19"/>
      <c r="J26" s="19" t="s">
        <v>63</v>
      </c>
    </row>
    <row r="28" customFormat="false" ht="15" hidden="false" customHeight="false" outlineLevel="0" collapsed="false">
      <c r="A28" s="2" t="s">
        <v>51</v>
      </c>
      <c r="B28" s="15" t="n">
        <f aca="false">INDEX(Inputs!$B$28:$M$28,Inputs!$B$9)</f>
        <v>15000</v>
      </c>
      <c r="C28" s="15" t="n">
        <f aca="false">INDEX(Inputs!$B$44:$M$44,Inputs!$B$9)</f>
        <v>15200</v>
      </c>
      <c r="D28" s="15" t="n">
        <f aca="false">B28-C28</f>
        <v>-200</v>
      </c>
      <c r="E28" s="16" t="n">
        <f aca="false">IF(B28=0,"n.a.",D28/ABS(B28))</f>
        <v>-0.0133333333333333</v>
      </c>
      <c r="F28" s="15" t="n">
        <f aca="false">SUMPRODUCT((Inputs!$B$11:$M$11&lt;=Inputs!$B$9)*Inputs!$B$28:$M$28)</f>
        <v>120000</v>
      </c>
      <c r="G28" s="15" t="n">
        <f aca="false">SUMPRODUCT((Inputs!$B$11:$M$11&lt;=Inputs!$B$9)*Inputs!$B$44:$M$44)</f>
        <v>120800</v>
      </c>
      <c r="H28" s="15" t="n">
        <f aca="false">F28-G28</f>
        <v>-800</v>
      </c>
      <c r="I28" s="16" t="n">
        <f aca="false">IF(F28=0,"n.a.",H28/ABS(F28))</f>
        <v>-0.00666666666666667</v>
      </c>
      <c r="J28" s="2" t="s">
        <v>59</v>
      </c>
    </row>
    <row r="29" customFormat="false" ht="15" hidden="false" customHeight="false" outlineLevel="0" collapsed="false">
      <c r="A29" s="3" t="s">
        <v>67</v>
      </c>
      <c r="B29" s="17" t="n">
        <f aca="false">B25-B28</f>
        <v>82300</v>
      </c>
      <c r="C29" s="17" t="n">
        <f aca="false">C25-C28</f>
        <v>78100</v>
      </c>
      <c r="D29" s="17" t="n">
        <f aca="false">C29-B29</f>
        <v>-4200</v>
      </c>
      <c r="E29" s="18" t="n">
        <f aca="false">IF(B29=0,"n.a.",D29/ABS(B29))</f>
        <v>-0.0510328068043742</v>
      </c>
      <c r="F29" s="17" t="n">
        <f aca="false">F25-F28</f>
        <v>584200</v>
      </c>
      <c r="G29" s="17" t="n">
        <f aca="false">G25-G28</f>
        <v>547800</v>
      </c>
      <c r="H29" s="17" t="n">
        <f aca="false">G29-F29</f>
        <v>-36400</v>
      </c>
      <c r="I29" s="18" t="n">
        <f aca="false">IF(F29=0,"n.a.",H29/ABS(F29))</f>
        <v>-0.062307428962684</v>
      </c>
      <c r="J29" s="2" t="s">
        <v>57</v>
      </c>
    </row>
    <row r="30" customFormat="false" ht="15" hidden="false" customHeight="false" outlineLevel="0" collapsed="false">
      <c r="A30" s="19" t="s">
        <v>68</v>
      </c>
      <c r="B30" s="20" t="n">
        <f aca="false">IF(B9=0,"n.a.",B29/B9)</f>
        <v>0.149908925318761</v>
      </c>
      <c r="C30" s="20" t="n">
        <f aca="false">IF(C9=0,"n.a.",C29/C9)</f>
        <v>0.139265335235378</v>
      </c>
      <c r="D30" s="20" t="n">
        <f aca="false">IF(AND(ISNUMBER(B30),ISNUMBER(C30)),C30-B30,"n.a.")</f>
        <v>-0.0106435900833833</v>
      </c>
      <c r="E30" s="19"/>
      <c r="F30" s="20" t="n">
        <f aca="false">IF(F9=0,"n.a.",F29/F9)</f>
        <v>0.137265037593985</v>
      </c>
      <c r="G30" s="20" t="n">
        <f aca="false">IF(G9=0,"n.a.",G29/G9)</f>
        <v>0.128092409858299</v>
      </c>
      <c r="H30" s="20" t="n">
        <f aca="false">IF(AND(ISNUMBER(F30),ISNUMBER(G30)),G30-F30,"n.a.")</f>
        <v>-0.00917262773568631</v>
      </c>
      <c r="I30" s="19"/>
      <c r="J30" s="19" t="s">
        <v>63</v>
      </c>
    </row>
    <row r="32" customFormat="false" ht="15" hidden="false" customHeight="false" outlineLevel="0" collapsed="false">
      <c r="A32" s="3" t="s">
        <v>69</v>
      </c>
    </row>
    <row r="33" customFormat="false" ht="15" hidden="false" customHeight="false" outlineLevel="0" collapsed="false">
      <c r="A33" s="2" t="s">
        <v>70</v>
      </c>
      <c r="B33" s="15" t="n">
        <f aca="false">D25-(D9+D14+D24)</f>
        <v>0</v>
      </c>
    </row>
    <row r="34" customFormat="false" ht="15" hidden="false" customHeight="false" outlineLevel="0" collapsed="false">
      <c r="A34" s="2" t="s">
        <v>71</v>
      </c>
      <c r="B34" s="15" t="n">
        <f aca="false">H25-(H9+H14+H24)</f>
        <v>0</v>
      </c>
    </row>
    <row r="35" customFormat="false" ht="15" hidden="false" customHeight="false" outlineLevel="0" collapsed="false">
      <c r="A35" s="2" t="s">
        <v>72</v>
      </c>
      <c r="B35" s="15" t="n">
        <f aca="false">(D9-SUM(D7:D8))+(D14-SUM(D12:D13))+(D24-SUM(D19:D23))</f>
        <v>0</v>
      </c>
    </row>
    <row r="36" customFormat="false" ht="15" hidden="false" customHeight="false" outlineLevel="0" collapsed="false">
      <c r="A36" s="2" t="s">
        <v>73</v>
      </c>
      <c r="B36" s="15" t="n">
        <f aca="false">(H9-SUM(H7:H8))+(H14-SUM(H12:H13))+(H24-SUM(H19:H23))</f>
        <v>0</v>
      </c>
    </row>
    <row r="37" customFormat="false" ht="15" hidden="false" customHeight="false" outlineLevel="0" collapsed="false">
      <c r="A37" s="2" t="s">
        <v>74</v>
      </c>
      <c r="B37" s="15" t="n">
        <f aca="false">(D29-(D25+D28))+(H29-(H25+H28))</f>
        <v>0</v>
      </c>
    </row>
    <row r="38" customFormat="false" ht="15" hidden="false" customHeight="false" outlineLevel="0" collapsed="false">
      <c r="A38" s="2" t="s">
        <v>75</v>
      </c>
      <c r="B38" s="15" t="n">
        <f aca="false">G25-((SUMPRODUCT((Inputs!$B$11:$M$11&lt;=Inputs!$B$9)*Inputs!$B$32:$M$32)+SUMPRODUCT((Inputs!$B$11:$M$11&lt;=Inputs!$B$9)*Inputs!$B$33:$M$33))-(SUMPRODUCT((Inputs!$B$11:$M$11&lt;=Inputs!$B$9)*Inputs!$B$35:$M$35)+SUMPRODUCT((Inputs!$B$11:$M$11&lt;=Inputs!$B$9)*Inputs!$B$36:$M$36)+SUMPRODUCT((Inputs!$B$11:$M$11&lt;=Inputs!$B$9)*Inputs!$B$38:$M$38)+SUMPRODUCT((Inputs!$B$11:$M$11&lt;=Inputs!$B$9)*Inputs!$B$39:$M$39)+SUMPRODUCT((Inputs!$B$11:$M$11&lt;=Inputs!$B$9)*Inputs!$B$40:$M$40)+SUMPRODUCT((Inputs!$B$11:$M$11&lt;=Inputs!$B$9)*Inputs!$B$41:$M$41)+SUMPRODUCT((Inputs!$B$11:$M$11&lt;=Inputs!$B$9)*Inputs!$B$42:$M$42)))</f>
        <v>0</v>
      </c>
    </row>
    <row r="39" customFormat="false" ht="15" hidden="false" customHeight="false" outlineLevel="0" collapsed="false">
      <c r="A39" s="3" t="s">
        <v>76</v>
      </c>
      <c r="B39" s="21" t="b">
        <f aca="false">AND(ABS(B33)&lt;0.005,ABS(B34)&lt;0.005,ABS(B35)&lt;0.005,ABS(B36)&lt;0.005,ABS(B37)&lt;0.005,ABS(B38)&lt;0.005)</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2026-09-16T10:18:57Z</dcterms:created>
  <dc:creator>openpyxl</dc:creator>
  <dc:description/>
  <dc:language>en-US</dc:language>
  <cp:lastModifiedBy/>
  <dcterms:modified xsi:type="dcterms:W3CDTF">2026-09-16T10:18:57Z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