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otes" sheetId="1" state="visible" r:id="rId3"/>
    <sheet name="Inputs" sheetId="2" state="visible" r:id="rId4"/>
    <sheet name="Forecas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<sst xmlns="http://schemas.openxmlformats.org/spreadsheetml/2006/main" count="107" uniqueCount="79">
  <si>
    <t xml:space="preserve">13-week cash forecast</t>
  </si>
  <si>
    <t xml:space="preserve">A weekly cash forecast template from getanfa. Free to use and adapt.</t>
  </si>
  <si>
    <t xml:space="preserve">How to use</t>
  </si>
  <si>
    <t xml:space="preserve">1. Go to the Inputs sheet. Enter your company name, currency, the date week 1 ends, opening cash and the minimum cash balance you want to hold.</t>
  </si>
  <si>
    <t xml:space="preserve">2. Enter expected receipts and payments for each of the 13 weeks as positive amounts. Leave a cell blank or enter 0 when nothing is expected.</t>
  </si>
  <si>
    <t xml:space="preserve">3. Read the Forecast sheet. It rolls opening cash forward each week, shows closing cash, headroom against the minimum and a flag for any week that falls below it.</t>
  </si>
  <si>
    <t xml:space="preserve">4. Check that every cell in the Checks block on the Forecast sheet reads zero and the final line reads TRUE before you rely on the numbers.</t>
  </si>
  <si>
    <t xml:space="preserve">5. Each week, replace the oldest week's inputs with actuals and move the week 1 ending date forward by seven days so the forecast always covers 13 weeks ahead.</t>
  </si>
  <si>
    <t xml:space="preserve">Conventions</t>
  </si>
  <si>
    <t xml:space="preserve">Blue font marks inputs you can change. Black font marks formulas. Do not type over black cells.</t>
  </si>
  <si>
    <t xml:space="preserve">All figures are cash receipts and cash payments in the currency and units set on the Inputs sheet, not accrual revenue or expenses.</t>
  </si>
  <si>
    <t xml:space="preserve">Payments are entered as positive amounts and subtracted by the formulas. Negative numbers display in parentheses.</t>
  </si>
  <si>
    <t xml:space="preserve">The workbook opens with sample data so you can see how it works. Replace every blue cell with your own figures before use.</t>
  </si>
  <si>
    <t xml:space="preserve">Inputs</t>
  </si>
  <si>
    <t xml:space="preserve">SAMPLE DATA: every blue cell below is an illustrative input. Replace with your own figures before use.</t>
  </si>
  <si>
    <t xml:space="preserve">General assumptions</t>
  </si>
  <si>
    <t xml:space="preserve">Value</t>
  </si>
  <si>
    <t xml:space="preserve">Notes</t>
  </si>
  <si>
    <t xml:space="preserve">Company name</t>
  </si>
  <si>
    <t xml:space="preserve">Sample Co (sample data)</t>
  </si>
  <si>
    <t xml:space="preserve">Currency</t>
  </si>
  <si>
    <t xml:space="preserve">CAD</t>
  </si>
  <si>
    <t xml:space="preserve">Three-letter code, shown in the Forecast headers</t>
  </si>
  <si>
    <t xml:space="preserve">Units</t>
  </si>
  <si>
    <t xml:space="preserve">whole units</t>
  </si>
  <si>
    <t xml:space="preserve">For example: whole units, or thousands</t>
  </si>
  <si>
    <t xml:space="preserve">Week 1 ending date</t>
  </si>
  <si>
    <t xml:space="preserve">Weeks 2 to 13 are this date plus 7 days each</t>
  </si>
  <si>
    <t xml:space="preserve">Opening cash at start of week 1</t>
  </si>
  <si>
    <t xml:space="preserve">Bank balance at the start of week 1</t>
  </si>
  <si>
    <t xml:space="preserve">Minimum cash balance</t>
  </si>
  <si>
    <t xml:space="preserve">Weeks with closing cash below this level are flagged</t>
  </si>
  <si>
    <t xml:space="preserve">Weekly cash flows (enter positive amounts)</t>
  </si>
  <si>
    <t xml:space="preserve">Week 1</t>
  </si>
  <si>
    <t xml:space="preserve">Week 2</t>
  </si>
  <si>
    <t xml:space="preserve">Week 3</t>
  </si>
  <si>
    <t xml:space="preserve">Week 4</t>
  </si>
  <si>
    <t xml:space="preserve">Week 5</t>
  </si>
  <si>
    <t xml:space="preserve">Week 6</t>
  </si>
  <si>
    <t xml:space="preserve">Week 7</t>
  </si>
  <si>
    <t xml:space="preserve">Week 8</t>
  </si>
  <si>
    <t xml:space="preserve">Week 9</t>
  </si>
  <si>
    <t xml:space="preserve">Week 10</t>
  </si>
  <si>
    <t xml:space="preserve">Week 11</t>
  </si>
  <si>
    <t xml:space="preserve">Week 12</t>
  </si>
  <si>
    <t xml:space="preserve">Week 13</t>
  </si>
  <si>
    <t xml:space="preserve">Week ending</t>
  </si>
  <si>
    <t xml:space="preserve">Receipts</t>
  </si>
  <si>
    <t xml:space="preserve">Customer receipts</t>
  </si>
  <si>
    <t xml:space="preserve">Other receipts</t>
  </si>
  <si>
    <t xml:space="preserve">Financing inflows (loans, equity)</t>
  </si>
  <si>
    <t xml:space="preserve">Payments</t>
  </si>
  <si>
    <t xml:space="preserve">Payroll and payroll taxes</t>
  </si>
  <si>
    <t xml:space="preserve">Supplier payments</t>
  </si>
  <si>
    <t xml:space="preserve">Rent and overheads</t>
  </si>
  <si>
    <t xml:space="preserve">Tax payments</t>
  </si>
  <si>
    <t xml:space="preserve">Debt service (principal and interest)</t>
  </si>
  <si>
    <t xml:space="preserve">Capital expenditure</t>
  </si>
  <si>
    <t xml:space="preserve">Other payments</t>
  </si>
  <si>
    <t xml:space="preserve">Total 13 weeks</t>
  </si>
  <si>
    <t xml:space="preserve">Opening cash</t>
  </si>
  <si>
    <t xml:space="preserve">Total receipts</t>
  </si>
  <si>
    <t xml:space="preserve">Total payments</t>
  </si>
  <si>
    <t xml:space="preserve">Net cash movement</t>
  </si>
  <si>
    <t xml:space="preserve">Closing cash</t>
  </si>
  <si>
    <t xml:space="preserve">Headroom above / (below) minimum</t>
  </si>
  <si>
    <t xml:space="preserve">Flag</t>
  </si>
  <si>
    <t xml:space="preserve">Summary</t>
  </si>
  <si>
    <t xml:space="preserve">Closing cash at end of week 13</t>
  </si>
  <si>
    <t xml:space="preserve">Lowest weekly closing cash</t>
  </si>
  <si>
    <t xml:space="preserve">Week ending with the lowest closing cash</t>
  </si>
  <si>
    <t xml:space="preserve">Weeks with closing cash below minimum</t>
  </si>
  <si>
    <t xml:space="preserve">Largest shortfall below minimum</t>
  </si>
  <si>
    <t xml:space="preserve">Checks (each line should be zero, final line TRUE)</t>
  </si>
  <si>
    <t xml:space="preserve">Week 13 closing cash less (week 1 opening cash plus total net movement)</t>
  </si>
  <si>
    <t xml:space="preserve">Total net movement less (total receipts less total payments)</t>
  </si>
  <si>
    <t xml:space="preserve">Sum of differences between each week's opening cash and the prior week's closing cash</t>
  </si>
  <si>
    <t xml:space="preserve">Total column less sum of weekly line items (receipts and payments)</t>
  </si>
  <si>
    <t xml:space="preserve">All checks pass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</si>
</sst>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#,##0;\(#,##0\);\-"/>
    <numFmt numFmtId="167" formatCode="0"/>
    <numFmt numFmtId="168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80808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3" topLeftCell="B14" activePane="bottomRight" state="frozen"/>
      <selection pane="topLeft" activeCell="A1" activeCellId="0" sqref="A1"/>
      <selection pane="topRight" activeCell="B1" activeCellId="0" sqref="B1"/>
      <selection pane="bottomLeft" activeCell="A14" activeCellId="0" sqref="A1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14" min="3" style="0" width="13"/>
  </cols>
  <sheetData>
    <row r="1" customFormat="false" ht="15" hidden="false" customHeight="false" outlineLevel="0" collapsed="false">
      <c r="A1" s="1" t="s">
        <v>13</v>
      </c>
    </row>
    <row r="2" customFormat="false" ht="15" hidden="false" customHeight="false" outlineLevel="0" collapsed="false">
      <c r="A2" s="3" t="s">
        <v>14</v>
      </c>
    </row>
    <row r="4" customFormat="false" ht="15" hidden="false" customHeight="false" outlineLevel="0" collapsed="false">
      <c r="A4" s="4" t="s">
        <v>15</v>
      </c>
      <c r="B4" s="5" t="s">
        <v>16</v>
      </c>
      <c r="C4" s="6" t="s">
        <v>17</v>
      </c>
    </row>
    <row r="5" customFormat="false" ht="15" hidden="false" customHeight="false" outlineLevel="0" collapsed="false">
      <c r="A5" s="2" t="s">
        <v>18</v>
      </c>
      <c r="B5" s="7" t="s">
        <v>19</v>
      </c>
    </row>
    <row r="6" customFormat="false" ht="15" hidden="false" customHeight="false" outlineLevel="0" collapsed="false">
      <c r="A6" s="2" t="s">
        <v>20</v>
      </c>
      <c r="B6" s="7" t="s">
        <v>21</v>
      </c>
      <c r="C6" s="2" t="s">
        <v>22</v>
      </c>
    </row>
    <row r="7" customFormat="false" ht="15" hidden="false" customHeight="false" outlineLevel="0" collapsed="false">
      <c r="A7" s="2" t="s">
        <v>23</v>
      </c>
      <c r="B7" s="7" t="s">
        <v>24</v>
      </c>
      <c r="C7" s="2" t="s">
        <v>25</v>
      </c>
    </row>
    <row r="8" customFormat="false" ht="15" hidden="false" customHeight="false" outlineLevel="0" collapsed="false">
      <c r="A8" s="2" t="s">
        <v>26</v>
      </c>
      <c r="B8" s="8" t="n">
        <v>46283</v>
      </c>
      <c r="C8" s="2" t="s">
        <v>27</v>
      </c>
    </row>
    <row r="9" customFormat="false" ht="15" hidden="false" customHeight="false" outlineLevel="0" collapsed="false">
      <c r="A9" s="2" t="s">
        <v>28</v>
      </c>
      <c r="B9" s="9" t="n">
        <v>120000</v>
      </c>
      <c r="C9" s="2" t="s">
        <v>29</v>
      </c>
    </row>
    <row r="10" customFormat="false" ht="15" hidden="false" customHeight="false" outlineLevel="0" collapsed="false">
      <c r="A10" s="2" t="s">
        <v>30</v>
      </c>
      <c r="B10" s="9" t="n">
        <v>100000</v>
      </c>
      <c r="C10" s="2" t="s">
        <v>31</v>
      </c>
    </row>
    <row r="12" customFormat="false" ht="15" hidden="false" customHeight="false" outlineLevel="0" collapsed="false">
      <c r="A12" s="4" t="s">
        <v>32</v>
      </c>
      <c r="B12" s="5" t="s">
        <v>33</v>
      </c>
      <c r="C12" s="5" t="s">
        <v>34</v>
      </c>
      <c r="D12" s="5" t="s">
        <v>35</v>
      </c>
      <c r="E12" s="5" t="s">
        <v>36</v>
      </c>
      <c r="F12" s="5" t="s">
        <v>37</v>
      </c>
      <c r="G12" s="5" t="s">
        <v>38</v>
      </c>
      <c r="H12" s="5" t="s">
        <v>39</v>
      </c>
      <c r="I12" s="5" t="s">
        <v>40</v>
      </c>
      <c r="J12" s="5" t="s">
        <v>41</v>
      </c>
      <c r="K12" s="5" t="s">
        <v>42</v>
      </c>
      <c r="L12" s="5" t="s">
        <v>43</v>
      </c>
      <c r="M12" s="5" t="s">
        <v>44</v>
      </c>
      <c r="N12" s="5" t="s">
        <v>45</v>
      </c>
    </row>
    <row r="13" customFormat="false" ht="15" hidden="false" customHeight="false" outlineLevel="0" collapsed="false">
      <c r="A13" s="3" t="s">
        <v>46</v>
      </c>
      <c r="B13" s="10" t="n">
        <f aca="false">$B$8</f>
        <v>46283</v>
      </c>
      <c r="C13" s="10" t="n">
        <f aca="false">B13+7</f>
        <v>46290</v>
      </c>
      <c r="D13" s="10" t="n">
        <f aca="false">C13+7</f>
        <v>46297</v>
      </c>
      <c r="E13" s="10" t="n">
        <f aca="false">D13+7</f>
        <v>46304</v>
      </c>
      <c r="F13" s="10" t="n">
        <f aca="false">E13+7</f>
        <v>46311</v>
      </c>
      <c r="G13" s="10" t="n">
        <f aca="false">F13+7</f>
        <v>46318</v>
      </c>
      <c r="H13" s="10" t="n">
        <f aca="false">G13+7</f>
        <v>46325</v>
      </c>
      <c r="I13" s="10" t="n">
        <f aca="false">H13+7</f>
        <v>46332</v>
      </c>
      <c r="J13" s="10" t="n">
        <f aca="false">I13+7</f>
        <v>46339</v>
      </c>
      <c r="K13" s="10" t="n">
        <f aca="false">J13+7</f>
        <v>46346</v>
      </c>
      <c r="L13" s="10" t="n">
        <f aca="false">K13+7</f>
        <v>46353</v>
      </c>
      <c r="M13" s="10" t="n">
        <f aca="false">L13+7</f>
        <v>46360</v>
      </c>
      <c r="N13" s="10" t="n">
        <f aca="false">M13+7</f>
        <v>46367</v>
      </c>
    </row>
    <row r="14" customFormat="false" ht="15" hidden="false" customHeight="false" outlineLevel="0" collapsed="false">
      <c r="A14" s="3" t="s">
        <v>47</v>
      </c>
    </row>
    <row r="15" customFormat="false" ht="15" hidden="false" customHeight="false" outlineLevel="0" collapsed="false">
      <c r="A15" s="2" t="s">
        <v>48</v>
      </c>
      <c r="B15" s="9" t="n">
        <v>185000</v>
      </c>
      <c r="C15" s="9" t="n">
        <v>172000</v>
      </c>
      <c r="D15" s="9" t="n">
        <v>198000</v>
      </c>
      <c r="E15" s="9" t="n">
        <v>160000</v>
      </c>
      <c r="F15" s="9" t="n">
        <v>177500</v>
      </c>
      <c r="G15" s="9" t="n">
        <v>140000</v>
      </c>
      <c r="H15" s="9" t="n">
        <v>130000</v>
      </c>
      <c r="I15" s="9" t="n">
        <v>145000</v>
      </c>
      <c r="J15" s="9" t="n">
        <v>178000</v>
      </c>
      <c r="K15" s="9" t="n">
        <v>165000</v>
      </c>
      <c r="L15" s="9" t="n">
        <v>188000</v>
      </c>
      <c r="M15" s="9" t="n">
        <v>195000</v>
      </c>
      <c r="N15" s="9" t="n">
        <v>183000</v>
      </c>
    </row>
    <row r="16" customFormat="false" ht="15" hidden="false" customHeight="false" outlineLevel="0" collapsed="false">
      <c r="A16" s="2" t="s">
        <v>49</v>
      </c>
      <c r="B16" s="9" t="n">
        <v>0</v>
      </c>
      <c r="C16" s="9" t="n">
        <v>5000</v>
      </c>
      <c r="D16" s="9" t="n">
        <v>0</v>
      </c>
      <c r="E16" s="9" t="n">
        <v>0</v>
      </c>
      <c r="F16" s="9" t="n">
        <v>0</v>
      </c>
      <c r="G16" s="9" t="n">
        <v>0</v>
      </c>
      <c r="H16" s="9" t="n">
        <v>0</v>
      </c>
      <c r="I16" s="9" t="n">
        <v>0</v>
      </c>
      <c r="J16" s="9" t="n">
        <v>4000</v>
      </c>
      <c r="K16" s="9" t="n">
        <v>0</v>
      </c>
      <c r="L16" s="9" t="n">
        <v>0</v>
      </c>
      <c r="M16" s="9" t="n">
        <v>0</v>
      </c>
      <c r="N16" s="9" t="n">
        <v>0</v>
      </c>
    </row>
    <row r="17" customFormat="false" ht="15" hidden="false" customHeight="false" outlineLevel="0" collapsed="false">
      <c r="A17" s="2" t="s">
        <v>50</v>
      </c>
      <c r="B17" s="9" t="n">
        <v>0</v>
      </c>
      <c r="C17" s="9" t="n">
        <v>0</v>
      </c>
      <c r="D17" s="9" t="n">
        <v>0</v>
      </c>
      <c r="E17" s="9" t="n">
        <v>0</v>
      </c>
      <c r="F17" s="9" t="n">
        <v>0</v>
      </c>
      <c r="G17" s="9" t="n">
        <v>0</v>
      </c>
      <c r="H17" s="9" t="n">
        <v>0</v>
      </c>
      <c r="I17" s="9" t="n">
        <v>0</v>
      </c>
      <c r="J17" s="9" t="n">
        <v>150000</v>
      </c>
      <c r="K17" s="9" t="n">
        <v>0</v>
      </c>
      <c r="L17" s="9" t="n">
        <v>0</v>
      </c>
      <c r="M17" s="9" t="n">
        <v>0</v>
      </c>
      <c r="N17" s="9" t="n">
        <v>0</v>
      </c>
    </row>
    <row r="19" customFormat="false" ht="15" hidden="false" customHeight="false" outlineLevel="0" collapsed="false">
      <c r="A19" s="3" t="s">
        <v>51</v>
      </c>
    </row>
    <row r="20" customFormat="false" ht="15" hidden="false" customHeight="false" outlineLevel="0" collapsed="false">
      <c r="A20" s="2" t="s">
        <v>52</v>
      </c>
      <c r="B20" s="9" t="n">
        <v>0</v>
      </c>
      <c r="C20" s="9" t="n">
        <v>150000</v>
      </c>
      <c r="D20" s="9" t="n">
        <v>0</v>
      </c>
      <c r="E20" s="9" t="n">
        <v>150000</v>
      </c>
      <c r="F20" s="9" t="n">
        <v>0</v>
      </c>
      <c r="G20" s="9" t="n">
        <v>150000</v>
      </c>
      <c r="H20" s="9" t="n">
        <v>0</v>
      </c>
      <c r="I20" s="9" t="n">
        <v>150000</v>
      </c>
      <c r="J20" s="9" t="n">
        <v>0</v>
      </c>
      <c r="K20" s="9" t="n">
        <v>150000</v>
      </c>
      <c r="L20" s="9" t="n">
        <v>0</v>
      </c>
      <c r="M20" s="9" t="n">
        <v>150000</v>
      </c>
      <c r="N20" s="9" t="n">
        <v>0</v>
      </c>
    </row>
    <row r="21" customFormat="false" ht="15" hidden="false" customHeight="false" outlineLevel="0" collapsed="false">
      <c r="A21" s="2" t="s">
        <v>53</v>
      </c>
      <c r="B21" s="9" t="n">
        <v>72000</v>
      </c>
      <c r="C21" s="9" t="n">
        <v>68000</v>
      </c>
      <c r="D21" s="9" t="n">
        <v>75000</v>
      </c>
      <c r="E21" s="9" t="n">
        <v>81000</v>
      </c>
      <c r="F21" s="9" t="n">
        <v>70000</v>
      </c>
      <c r="G21" s="9" t="n">
        <v>66000</v>
      </c>
      <c r="H21" s="9" t="n">
        <v>79000</v>
      </c>
      <c r="I21" s="9" t="n">
        <v>74000</v>
      </c>
      <c r="J21" s="9" t="n">
        <v>71000</v>
      </c>
      <c r="K21" s="9" t="n">
        <v>77000</v>
      </c>
      <c r="L21" s="9" t="n">
        <v>69000</v>
      </c>
      <c r="M21" s="9" t="n">
        <v>73000</v>
      </c>
      <c r="N21" s="9" t="n">
        <v>76000</v>
      </c>
    </row>
    <row r="22" customFormat="false" ht="15" hidden="false" customHeight="false" outlineLevel="0" collapsed="false">
      <c r="A22" s="2" t="s">
        <v>54</v>
      </c>
      <c r="B22" s="9" t="n">
        <v>28000</v>
      </c>
      <c r="C22" s="9" t="n">
        <v>0</v>
      </c>
      <c r="D22" s="9" t="n">
        <v>0</v>
      </c>
      <c r="E22" s="9" t="n">
        <v>0</v>
      </c>
      <c r="F22" s="9" t="n">
        <v>28000</v>
      </c>
      <c r="G22" s="9" t="n">
        <v>0</v>
      </c>
      <c r="H22" s="9" t="n">
        <v>0</v>
      </c>
      <c r="I22" s="9" t="n">
        <v>0</v>
      </c>
      <c r="J22" s="9" t="n">
        <v>28000</v>
      </c>
      <c r="K22" s="9" t="n">
        <v>0</v>
      </c>
      <c r="L22" s="9" t="n">
        <v>0</v>
      </c>
      <c r="M22" s="9" t="n">
        <v>0</v>
      </c>
      <c r="N22" s="9" t="n">
        <v>28000</v>
      </c>
    </row>
    <row r="23" customFormat="false" ht="15" hidden="false" customHeight="false" outlineLevel="0" collapsed="false">
      <c r="A23" s="2" t="s">
        <v>55</v>
      </c>
      <c r="B23" s="9" t="n">
        <v>0</v>
      </c>
      <c r="C23" s="9" t="n">
        <v>0</v>
      </c>
      <c r="D23" s="9" t="n">
        <v>0</v>
      </c>
      <c r="E23" s="9" t="n">
        <v>45000</v>
      </c>
      <c r="F23" s="9" t="n">
        <v>0</v>
      </c>
      <c r="G23" s="9" t="n">
        <v>0</v>
      </c>
      <c r="H23" s="9" t="n">
        <v>0</v>
      </c>
      <c r="I23" s="9" t="n">
        <v>0</v>
      </c>
      <c r="J23" s="9" t="n">
        <v>0</v>
      </c>
      <c r="K23" s="9" t="n">
        <v>0</v>
      </c>
      <c r="L23" s="9" t="n">
        <v>0</v>
      </c>
      <c r="M23" s="9" t="n">
        <v>46000</v>
      </c>
      <c r="N23" s="9" t="n">
        <v>0</v>
      </c>
    </row>
    <row r="24" customFormat="false" ht="15" hidden="false" customHeight="false" outlineLevel="0" collapsed="false">
      <c r="A24" s="2" t="s">
        <v>56</v>
      </c>
      <c r="B24" s="9" t="n">
        <v>0</v>
      </c>
      <c r="C24" s="9" t="n">
        <v>0</v>
      </c>
      <c r="D24" s="9" t="n">
        <v>0</v>
      </c>
      <c r="E24" s="9" t="n">
        <v>22000</v>
      </c>
      <c r="F24" s="9" t="n">
        <v>0</v>
      </c>
      <c r="G24" s="9" t="n">
        <v>0</v>
      </c>
      <c r="H24" s="9" t="n">
        <v>0</v>
      </c>
      <c r="I24" s="9" t="n">
        <v>22000</v>
      </c>
      <c r="J24" s="9" t="n">
        <v>0</v>
      </c>
      <c r="K24" s="9" t="n">
        <v>0</v>
      </c>
      <c r="L24" s="9" t="n">
        <v>0</v>
      </c>
      <c r="M24" s="9" t="n">
        <v>22000</v>
      </c>
      <c r="N24" s="9" t="n">
        <v>0</v>
      </c>
    </row>
    <row r="25" customFormat="false" ht="15" hidden="false" customHeight="false" outlineLevel="0" collapsed="false">
      <c r="A25" s="2" t="s">
        <v>57</v>
      </c>
      <c r="B25" s="9" t="n">
        <v>0</v>
      </c>
      <c r="C25" s="9" t="n">
        <v>0</v>
      </c>
      <c r="D25" s="9" t="n">
        <v>0</v>
      </c>
      <c r="E25" s="9" t="n">
        <v>0</v>
      </c>
      <c r="F25" s="9" t="n">
        <v>0</v>
      </c>
      <c r="G25" s="9" t="n">
        <v>0</v>
      </c>
      <c r="H25" s="9" t="n">
        <v>60000</v>
      </c>
      <c r="I25" s="9" t="n">
        <v>0</v>
      </c>
      <c r="J25" s="9" t="n">
        <v>0</v>
      </c>
      <c r="K25" s="9" t="n">
        <v>0</v>
      </c>
      <c r="L25" s="9" t="n">
        <v>0</v>
      </c>
      <c r="M25" s="9" t="n">
        <v>0</v>
      </c>
      <c r="N25" s="9" t="n">
        <v>0</v>
      </c>
    </row>
    <row r="26" customFormat="false" ht="15" hidden="false" customHeight="false" outlineLevel="0" collapsed="false">
      <c r="A26" s="2" t="s">
        <v>58</v>
      </c>
      <c r="B26" s="9" t="n">
        <v>3000</v>
      </c>
      <c r="C26" s="9" t="n">
        <v>2000</v>
      </c>
      <c r="D26" s="9" t="n">
        <v>4000</v>
      </c>
      <c r="E26" s="9" t="n">
        <v>2500</v>
      </c>
      <c r="F26" s="9" t="n">
        <v>3000</v>
      </c>
      <c r="G26" s="9" t="n">
        <v>2000</v>
      </c>
      <c r="H26" s="9" t="n">
        <v>3500</v>
      </c>
      <c r="I26" s="9" t="n">
        <v>2500</v>
      </c>
      <c r="J26" s="9" t="n">
        <v>3000</v>
      </c>
      <c r="K26" s="9" t="n">
        <v>2000</v>
      </c>
      <c r="L26" s="9" t="n">
        <v>4000</v>
      </c>
      <c r="M26" s="9" t="n">
        <v>2500</v>
      </c>
      <c r="N26" s="9" t="n">
        <v>3000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14" min="2" style="0" width="13"/>
    <col collapsed="false" customWidth="true" hidden="false" outlineLevel="0" max="15" min="15" style="0" width="2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tr">
        <f aca="false">Inputs!$B$5&amp;" | Amounts in "&amp;Inputs!$B$6&amp;", "&amp;Inputs!$B$7&amp;" | Payments shown as positive amounts and deducted"</f>
        <v>Sample Co (sample data) | Amounts in CAD, whole units | Payments shown as positive amounts and deducted</v>
      </c>
    </row>
    <row r="4" customFormat="false" ht="15" hidden="false" customHeight="false" outlineLevel="0" collapsed="false">
      <c r="A4" s="4" t="str">
        <f aca="false">"Line item ("&amp;Inputs!$B$6&amp;", "&amp;Inputs!$B$7&amp;")"</f>
        <v>Line item (CAD, whole units)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45</v>
      </c>
      <c r="O4" s="5" t="s">
        <v>59</v>
      </c>
    </row>
    <row r="5" customFormat="false" ht="15" hidden="false" customHeight="false" outlineLevel="0" collapsed="false">
      <c r="A5" s="4" t="s">
        <v>46</v>
      </c>
      <c r="B5" s="11" t="n">
        <f aca="false">Inputs!B13</f>
        <v>46283</v>
      </c>
      <c r="C5" s="11" t="n">
        <f aca="false">Inputs!C13</f>
        <v>46290</v>
      </c>
      <c r="D5" s="11" t="n">
        <f aca="false">Inputs!D13</f>
        <v>46297</v>
      </c>
      <c r="E5" s="11" t="n">
        <f aca="false">Inputs!E13</f>
        <v>46304</v>
      </c>
      <c r="F5" s="11" t="n">
        <f aca="false">Inputs!F13</f>
        <v>46311</v>
      </c>
      <c r="G5" s="11" t="n">
        <f aca="false">Inputs!G13</f>
        <v>46318</v>
      </c>
      <c r="H5" s="11" t="n">
        <f aca="false">Inputs!H13</f>
        <v>46325</v>
      </c>
      <c r="I5" s="11" t="n">
        <f aca="false">Inputs!I13</f>
        <v>46332</v>
      </c>
      <c r="J5" s="11" t="n">
        <f aca="false">Inputs!J13</f>
        <v>46339</v>
      </c>
      <c r="K5" s="11" t="n">
        <f aca="false">Inputs!K13</f>
        <v>46346</v>
      </c>
      <c r="L5" s="11" t="n">
        <f aca="false">Inputs!L13</f>
        <v>46353</v>
      </c>
      <c r="M5" s="11" t="n">
        <f aca="false">Inputs!M13</f>
        <v>46360</v>
      </c>
      <c r="N5" s="11" t="n">
        <f aca="false">Inputs!N13</f>
        <v>46367</v>
      </c>
      <c r="O5" s="5"/>
    </row>
    <row r="6" customFormat="false" ht="15" hidden="false" customHeight="false" outlineLevel="0" collapsed="false">
      <c r="A6" s="3" t="s">
        <v>60</v>
      </c>
      <c r="B6" s="12" t="n">
        <f aca="false">Inputs!$B$9</f>
        <v>120000</v>
      </c>
      <c r="C6" s="12" t="n">
        <f aca="false">B22</f>
        <v>202000</v>
      </c>
      <c r="D6" s="12" t="n">
        <f aca="false">C22</f>
        <v>159000</v>
      </c>
      <c r="E6" s="12" t="n">
        <f aca="false">D22</f>
        <v>278000</v>
      </c>
      <c r="F6" s="12" t="n">
        <f aca="false">E22</f>
        <v>137500</v>
      </c>
      <c r="G6" s="12" t="n">
        <f aca="false">F22</f>
        <v>214000</v>
      </c>
      <c r="H6" s="12" t="n">
        <f aca="false">G22</f>
        <v>136000</v>
      </c>
      <c r="I6" s="12" t="n">
        <f aca="false">H22</f>
        <v>123500</v>
      </c>
      <c r="J6" s="12" t="n">
        <f aca="false">I22</f>
        <v>20000</v>
      </c>
      <c r="K6" s="12" t="n">
        <f aca="false">J22</f>
        <v>250000</v>
      </c>
      <c r="L6" s="12" t="n">
        <f aca="false">K22</f>
        <v>186000</v>
      </c>
      <c r="M6" s="12" t="n">
        <f aca="false">L22</f>
        <v>301000</v>
      </c>
      <c r="N6" s="12" t="n">
        <f aca="false">M22</f>
        <v>202500</v>
      </c>
      <c r="O6" s="12" t="n">
        <f aca="false">B6</f>
        <v>120000</v>
      </c>
    </row>
    <row r="7" customFormat="false" ht="15" hidden="false" customHeight="false" outlineLevel="0" collapsed="false">
      <c r="A7" s="3" t="s">
        <v>47</v>
      </c>
    </row>
    <row r="8" customFormat="false" ht="15" hidden="false" customHeight="false" outlineLevel="0" collapsed="false">
      <c r="A8" s="2" t="s">
        <v>48</v>
      </c>
      <c r="B8" s="13" t="n">
        <f aca="false">Inputs!B15</f>
        <v>185000</v>
      </c>
      <c r="C8" s="13" t="n">
        <f aca="false">Inputs!C15</f>
        <v>172000</v>
      </c>
      <c r="D8" s="13" t="n">
        <f aca="false">Inputs!D15</f>
        <v>198000</v>
      </c>
      <c r="E8" s="13" t="n">
        <f aca="false">Inputs!E15</f>
        <v>160000</v>
      </c>
      <c r="F8" s="13" t="n">
        <f aca="false">Inputs!F15</f>
        <v>177500</v>
      </c>
      <c r="G8" s="13" t="n">
        <f aca="false">Inputs!G15</f>
        <v>140000</v>
      </c>
      <c r="H8" s="13" t="n">
        <f aca="false">Inputs!H15</f>
        <v>130000</v>
      </c>
      <c r="I8" s="13" t="n">
        <f aca="false">Inputs!I15</f>
        <v>145000</v>
      </c>
      <c r="J8" s="13" t="n">
        <f aca="false">Inputs!J15</f>
        <v>178000</v>
      </c>
      <c r="K8" s="13" t="n">
        <f aca="false">Inputs!K15</f>
        <v>165000</v>
      </c>
      <c r="L8" s="13" t="n">
        <f aca="false">Inputs!L15</f>
        <v>188000</v>
      </c>
      <c r="M8" s="13" t="n">
        <f aca="false">Inputs!M15</f>
        <v>195000</v>
      </c>
      <c r="N8" s="13" t="n">
        <f aca="false">Inputs!N15</f>
        <v>183000</v>
      </c>
      <c r="O8" s="13" t="n">
        <f aca="false">SUM(B8:N8)</f>
        <v>2216500</v>
      </c>
    </row>
    <row r="9" customFormat="false" ht="15" hidden="false" customHeight="false" outlineLevel="0" collapsed="false">
      <c r="A9" s="2" t="s">
        <v>49</v>
      </c>
      <c r="B9" s="13" t="n">
        <f aca="false">Inputs!B16</f>
        <v>0</v>
      </c>
      <c r="C9" s="13" t="n">
        <f aca="false">Inputs!C16</f>
        <v>5000</v>
      </c>
      <c r="D9" s="13" t="n">
        <f aca="false">Inputs!D16</f>
        <v>0</v>
      </c>
      <c r="E9" s="13" t="n">
        <f aca="false">Inputs!E16</f>
        <v>0</v>
      </c>
      <c r="F9" s="13" t="n">
        <f aca="false">Inputs!F16</f>
        <v>0</v>
      </c>
      <c r="G9" s="13" t="n">
        <f aca="false">Inputs!G16</f>
        <v>0</v>
      </c>
      <c r="H9" s="13" t="n">
        <f aca="false">Inputs!H16</f>
        <v>0</v>
      </c>
      <c r="I9" s="13" t="n">
        <f aca="false">Inputs!I16</f>
        <v>0</v>
      </c>
      <c r="J9" s="13" t="n">
        <f aca="false">Inputs!J16</f>
        <v>4000</v>
      </c>
      <c r="K9" s="13" t="n">
        <f aca="false">Inputs!K16</f>
        <v>0</v>
      </c>
      <c r="L9" s="13" t="n">
        <f aca="false">Inputs!L16</f>
        <v>0</v>
      </c>
      <c r="M9" s="13" t="n">
        <f aca="false">Inputs!M16</f>
        <v>0</v>
      </c>
      <c r="N9" s="13" t="n">
        <f aca="false">Inputs!N16</f>
        <v>0</v>
      </c>
      <c r="O9" s="13" t="n">
        <f aca="false">SUM(B9:N9)</f>
        <v>9000</v>
      </c>
    </row>
    <row r="10" customFormat="false" ht="15" hidden="false" customHeight="false" outlineLevel="0" collapsed="false">
      <c r="A10" s="2" t="s">
        <v>50</v>
      </c>
      <c r="B10" s="13" t="n">
        <f aca="false">Inputs!B17</f>
        <v>0</v>
      </c>
      <c r="C10" s="13" t="n">
        <f aca="false">Inputs!C17</f>
        <v>0</v>
      </c>
      <c r="D10" s="13" t="n">
        <f aca="false">Inputs!D17</f>
        <v>0</v>
      </c>
      <c r="E10" s="13" t="n">
        <f aca="false">Inputs!E17</f>
        <v>0</v>
      </c>
      <c r="F10" s="13" t="n">
        <f aca="false">Inputs!F17</f>
        <v>0</v>
      </c>
      <c r="G10" s="13" t="n">
        <f aca="false">Inputs!G17</f>
        <v>0</v>
      </c>
      <c r="H10" s="13" t="n">
        <f aca="false">Inputs!H17</f>
        <v>0</v>
      </c>
      <c r="I10" s="13" t="n">
        <f aca="false">Inputs!I17</f>
        <v>0</v>
      </c>
      <c r="J10" s="13" t="n">
        <f aca="false">Inputs!J17</f>
        <v>150000</v>
      </c>
      <c r="K10" s="13" t="n">
        <f aca="false">Inputs!K17</f>
        <v>0</v>
      </c>
      <c r="L10" s="13" t="n">
        <f aca="false">Inputs!L17</f>
        <v>0</v>
      </c>
      <c r="M10" s="13" t="n">
        <f aca="false">Inputs!M17</f>
        <v>0</v>
      </c>
      <c r="N10" s="13" t="n">
        <f aca="false">Inputs!N17</f>
        <v>0</v>
      </c>
      <c r="O10" s="13" t="n">
        <f aca="false">SUM(B10:N10)</f>
        <v>150000</v>
      </c>
    </row>
    <row r="11" customFormat="false" ht="15" hidden="false" customHeight="false" outlineLevel="0" collapsed="false">
      <c r="A11" s="3" t="s">
        <v>61</v>
      </c>
      <c r="B11" s="14" t="n">
        <f aca="false">SUM(B8:B10)</f>
        <v>185000</v>
      </c>
      <c r="C11" s="14" t="n">
        <f aca="false">SUM(C8:C10)</f>
        <v>177000</v>
      </c>
      <c r="D11" s="14" t="n">
        <f aca="false">SUM(D8:D10)</f>
        <v>198000</v>
      </c>
      <c r="E11" s="14" t="n">
        <f aca="false">SUM(E8:E10)</f>
        <v>160000</v>
      </c>
      <c r="F11" s="14" t="n">
        <f aca="false">SUM(F8:F10)</f>
        <v>177500</v>
      </c>
      <c r="G11" s="14" t="n">
        <f aca="false">SUM(G8:G10)</f>
        <v>140000</v>
      </c>
      <c r="H11" s="14" t="n">
        <f aca="false">SUM(H8:H10)</f>
        <v>130000</v>
      </c>
      <c r="I11" s="14" t="n">
        <f aca="false">SUM(I8:I10)</f>
        <v>145000</v>
      </c>
      <c r="J11" s="14" t="n">
        <f aca="false">SUM(J8:J10)</f>
        <v>332000</v>
      </c>
      <c r="K11" s="14" t="n">
        <f aca="false">SUM(K8:K10)</f>
        <v>165000</v>
      </c>
      <c r="L11" s="14" t="n">
        <f aca="false">SUM(L8:L10)</f>
        <v>188000</v>
      </c>
      <c r="M11" s="14" t="n">
        <f aca="false">SUM(M8:M10)</f>
        <v>195000</v>
      </c>
      <c r="N11" s="14" t="n">
        <f aca="false">SUM(N8:N10)</f>
        <v>183000</v>
      </c>
      <c r="O11" s="14" t="n">
        <f aca="false">SUM(O8:O10)</f>
        <v>2375500</v>
      </c>
    </row>
    <row r="12" customFormat="false" ht="15" hidden="false" customHeight="false" outlineLevel="0" collapsed="false">
      <c r="A12" s="3" t="s">
        <v>51</v>
      </c>
    </row>
    <row r="13" customFormat="false" ht="15" hidden="false" customHeight="false" outlineLevel="0" collapsed="false">
      <c r="A13" s="2" t="s">
        <v>52</v>
      </c>
      <c r="B13" s="13" t="n">
        <f aca="false">Inputs!B20</f>
        <v>0</v>
      </c>
      <c r="C13" s="13" t="n">
        <f aca="false">Inputs!C20</f>
        <v>150000</v>
      </c>
      <c r="D13" s="13" t="n">
        <f aca="false">Inputs!D20</f>
        <v>0</v>
      </c>
      <c r="E13" s="13" t="n">
        <f aca="false">Inputs!E20</f>
        <v>150000</v>
      </c>
      <c r="F13" s="13" t="n">
        <f aca="false">Inputs!F20</f>
        <v>0</v>
      </c>
      <c r="G13" s="13" t="n">
        <f aca="false">Inputs!G20</f>
        <v>150000</v>
      </c>
      <c r="H13" s="13" t="n">
        <f aca="false">Inputs!H20</f>
        <v>0</v>
      </c>
      <c r="I13" s="13" t="n">
        <f aca="false">Inputs!I20</f>
        <v>150000</v>
      </c>
      <c r="J13" s="13" t="n">
        <f aca="false">Inputs!J20</f>
        <v>0</v>
      </c>
      <c r="K13" s="13" t="n">
        <f aca="false">Inputs!K20</f>
        <v>150000</v>
      </c>
      <c r="L13" s="13" t="n">
        <f aca="false">Inputs!L20</f>
        <v>0</v>
      </c>
      <c r="M13" s="13" t="n">
        <f aca="false">Inputs!M20</f>
        <v>150000</v>
      </c>
      <c r="N13" s="13" t="n">
        <f aca="false">Inputs!N20</f>
        <v>0</v>
      </c>
      <c r="O13" s="13" t="n">
        <f aca="false">SUM(B13:N13)</f>
        <v>900000</v>
      </c>
    </row>
    <row r="14" customFormat="false" ht="15" hidden="false" customHeight="false" outlineLevel="0" collapsed="false">
      <c r="A14" s="2" t="s">
        <v>53</v>
      </c>
      <c r="B14" s="13" t="n">
        <f aca="false">Inputs!B21</f>
        <v>72000</v>
      </c>
      <c r="C14" s="13" t="n">
        <f aca="false">Inputs!C21</f>
        <v>68000</v>
      </c>
      <c r="D14" s="13" t="n">
        <f aca="false">Inputs!D21</f>
        <v>75000</v>
      </c>
      <c r="E14" s="13" t="n">
        <f aca="false">Inputs!E21</f>
        <v>81000</v>
      </c>
      <c r="F14" s="13" t="n">
        <f aca="false">Inputs!F21</f>
        <v>70000</v>
      </c>
      <c r="G14" s="13" t="n">
        <f aca="false">Inputs!G21</f>
        <v>66000</v>
      </c>
      <c r="H14" s="13" t="n">
        <f aca="false">Inputs!H21</f>
        <v>79000</v>
      </c>
      <c r="I14" s="13" t="n">
        <f aca="false">Inputs!I21</f>
        <v>74000</v>
      </c>
      <c r="J14" s="13" t="n">
        <f aca="false">Inputs!J21</f>
        <v>71000</v>
      </c>
      <c r="K14" s="13" t="n">
        <f aca="false">Inputs!K21</f>
        <v>77000</v>
      </c>
      <c r="L14" s="13" t="n">
        <f aca="false">Inputs!L21</f>
        <v>69000</v>
      </c>
      <c r="M14" s="13" t="n">
        <f aca="false">Inputs!M21</f>
        <v>73000</v>
      </c>
      <c r="N14" s="13" t="n">
        <f aca="false">Inputs!N21</f>
        <v>76000</v>
      </c>
      <c r="O14" s="13" t="n">
        <f aca="false">SUM(B14:N14)</f>
        <v>951000</v>
      </c>
    </row>
    <row r="15" customFormat="false" ht="15" hidden="false" customHeight="false" outlineLevel="0" collapsed="false">
      <c r="A15" s="2" t="s">
        <v>54</v>
      </c>
      <c r="B15" s="13" t="n">
        <f aca="false">Inputs!B22</f>
        <v>28000</v>
      </c>
      <c r="C15" s="13" t="n">
        <f aca="false">Inputs!C22</f>
        <v>0</v>
      </c>
      <c r="D15" s="13" t="n">
        <f aca="false">Inputs!D22</f>
        <v>0</v>
      </c>
      <c r="E15" s="13" t="n">
        <f aca="false">Inputs!E22</f>
        <v>0</v>
      </c>
      <c r="F15" s="13" t="n">
        <f aca="false">Inputs!F22</f>
        <v>28000</v>
      </c>
      <c r="G15" s="13" t="n">
        <f aca="false">Inputs!G22</f>
        <v>0</v>
      </c>
      <c r="H15" s="13" t="n">
        <f aca="false">Inputs!H22</f>
        <v>0</v>
      </c>
      <c r="I15" s="13" t="n">
        <f aca="false">Inputs!I22</f>
        <v>0</v>
      </c>
      <c r="J15" s="13" t="n">
        <f aca="false">Inputs!J22</f>
        <v>28000</v>
      </c>
      <c r="K15" s="13" t="n">
        <f aca="false">Inputs!K22</f>
        <v>0</v>
      </c>
      <c r="L15" s="13" t="n">
        <f aca="false">Inputs!L22</f>
        <v>0</v>
      </c>
      <c r="M15" s="13" t="n">
        <f aca="false">Inputs!M22</f>
        <v>0</v>
      </c>
      <c r="N15" s="13" t="n">
        <f aca="false">Inputs!N22</f>
        <v>28000</v>
      </c>
      <c r="O15" s="13" t="n">
        <f aca="false">SUM(B15:N15)</f>
        <v>112000</v>
      </c>
    </row>
    <row r="16" customFormat="false" ht="15" hidden="false" customHeight="false" outlineLevel="0" collapsed="false">
      <c r="A16" s="2" t="s">
        <v>55</v>
      </c>
      <c r="B16" s="13" t="n">
        <f aca="false">Inputs!B23</f>
        <v>0</v>
      </c>
      <c r="C16" s="13" t="n">
        <f aca="false">Inputs!C23</f>
        <v>0</v>
      </c>
      <c r="D16" s="13" t="n">
        <f aca="false">Inputs!D23</f>
        <v>0</v>
      </c>
      <c r="E16" s="13" t="n">
        <f aca="false">Inputs!E23</f>
        <v>45000</v>
      </c>
      <c r="F16" s="13" t="n">
        <f aca="false">Inputs!F23</f>
        <v>0</v>
      </c>
      <c r="G16" s="13" t="n">
        <f aca="false">Inputs!G23</f>
        <v>0</v>
      </c>
      <c r="H16" s="13" t="n">
        <f aca="false">Inputs!H23</f>
        <v>0</v>
      </c>
      <c r="I16" s="13" t="n">
        <f aca="false">Inputs!I23</f>
        <v>0</v>
      </c>
      <c r="J16" s="13" t="n">
        <f aca="false">Inputs!J23</f>
        <v>0</v>
      </c>
      <c r="K16" s="13" t="n">
        <f aca="false">Inputs!K23</f>
        <v>0</v>
      </c>
      <c r="L16" s="13" t="n">
        <f aca="false">Inputs!L23</f>
        <v>0</v>
      </c>
      <c r="M16" s="13" t="n">
        <f aca="false">Inputs!M23</f>
        <v>46000</v>
      </c>
      <c r="N16" s="13" t="n">
        <f aca="false">Inputs!N23</f>
        <v>0</v>
      </c>
      <c r="O16" s="13" t="n">
        <f aca="false">SUM(B16:N16)</f>
        <v>91000</v>
      </c>
    </row>
    <row r="17" customFormat="false" ht="15" hidden="false" customHeight="false" outlineLevel="0" collapsed="false">
      <c r="A17" s="2" t="s">
        <v>56</v>
      </c>
      <c r="B17" s="13" t="n">
        <f aca="false">Inputs!B24</f>
        <v>0</v>
      </c>
      <c r="C17" s="13" t="n">
        <f aca="false">Inputs!C24</f>
        <v>0</v>
      </c>
      <c r="D17" s="13" t="n">
        <f aca="false">Inputs!D24</f>
        <v>0</v>
      </c>
      <c r="E17" s="13" t="n">
        <f aca="false">Inputs!E24</f>
        <v>22000</v>
      </c>
      <c r="F17" s="13" t="n">
        <f aca="false">Inputs!F24</f>
        <v>0</v>
      </c>
      <c r="G17" s="13" t="n">
        <f aca="false">Inputs!G24</f>
        <v>0</v>
      </c>
      <c r="H17" s="13" t="n">
        <f aca="false">Inputs!H24</f>
        <v>0</v>
      </c>
      <c r="I17" s="13" t="n">
        <f aca="false">Inputs!I24</f>
        <v>22000</v>
      </c>
      <c r="J17" s="13" t="n">
        <f aca="false">Inputs!J24</f>
        <v>0</v>
      </c>
      <c r="K17" s="13" t="n">
        <f aca="false">Inputs!K24</f>
        <v>0</v>
      </c>
      <c r="L17" s="13" t="n">
        <f aca="false">Inputs!L24</f>
        <v>0</v>
      </c>
      <c r="M17" s="13" t="n">
        <f aca="false">Inputs!M24</f>
        <v>22000</v>
      </c>
      <c r="N17" s="13" t="n">
        <f aca="false">Inputs!N24</f>
        <v>0</v>
      </c>
      <c r="O17" s="13" t="n">
        <f aca="false">SUM(B17:N17)</f>
        <v>66000</v>
      </c>
    </row>
    <row r="18" customFormat="false" ht="15" hidden="false" customHeight="false" outlineLevel="0" collapsed="false">
      <c r="A18" s="2" t="s">
        <v>57</v>
      </c>
      <c r="B18" s="13" t="n">
        <f aca="false">Inputs!B25</f>
        <v>0</v>
      </c>
      <c r="C18" s="13" t="n">
        <f aca="false">Inputs!C25</f>
        <v>0</v>
      </c>
      <c r="D18" s="13" t="n">
        <f aca="false">Inputs!D25</f>
        <v>0</v>
      </c>
      <c r="E18" s="13" t="n">
        <f aca="false">Inputs!E25</f>
        <v>0</v>
      </c>
      <c r="F18" s="13" t="n">
        <f aca="false">Inputs!F25</f>
        <v>0</v>
      </c>
      <c r="G18" s="13" t="n">
        <f aca="false">Inputs!G25</f>
        <v>0</v>
      </c>
      <c r="H18" s="13" t="n">
        <f aca="false">Inputs!H25</f>
        <v>60000</v>
      </c>
      <c r="I18" s="13" t="n">
        <f aca="false">Inputs!I25</f>
        <v>0</v>
      </c>
      <c r="J18" s="13" t="n">
        <f aca="false">Inputs!J25</f>
        <v>0</v>
      </c>
      <c r="K18" s="13" t="n">
        <f aca="false">Inputs!K25</f>
        <v>0</v>
      </c>
      <c r="L18" s="13" t="n">
        <f aca="false">Inputs!L25</f>
        <v>0</v>
      </c>
      <c r="M18" s="13" t="n">
        <f aca="false">Inputs!M25</f>
        <v>0</v>
      </c>
      <c r="N18" s="13" t="n">
        <f aca="false">Inputs!N25</f>
        <v>0</v>
      </c>
      <c r="O18" s="13" t="n">
        <f aca="false">SUM(B18:N18)</f>
        <v>60000</v>
      </c>
    </row>
    <row r="19" customFormat="false" ht="15" hidden="false" customHeight="false" outlineLevel="0" collapsed="false">
      <c r="A19" s="2" t="s">
        <v>58</v>
      </c>
      <c r="B19" s="13" t="n">
        <f aca="false">Inputs!B26</f>
        <v>3000</v>
      </c>
      <c r="C19" s="13" t="n">
        <f aca="false">Inputs!C26</f>
        <v>2000</v>
      </c>
      <c r="D19" s="13" t="n">
        <f aca="false">Inputs!D26</f>
        <v>4000</v>
      </c>
      <c r="E19" s="13" t="n">
        <f aca="false">Inputs!E26</f>
        <v>2500</v>
      </c>
      <c r="F19" s="13" t="n">
        <f aca="false">Inputs!F26</f>
        <v>3000</v>
      </c>
      <c r="G19" s="13" t="n">
        <f aca="false">Inputs!G26</f>
        <v>2000</v>
      </c>
      <c r="H19" s="13" t="n">
        <f aca="false">Inputs!H26</f>
        <v>3500</v>
      </c>
      <c r="I19" s="13" t="n">
        <f aca="false">Inputs!I26</f>
        <v>2500</v>
      </c>
      <c r="J19" s="13" t="n">
        <f aca="false">Inputs!J26</f>
        <v>3000</v>
      </c>
      <c r="K19" s="13" t="n">
        <f aca="false">Inputs!K26</f>
        <v>2000</v>
      </c>
      <c r="L19" s="13" t="n">
        <f aca="false">Inputs!L26</f>
        <v>4000</v>
      </c>
      <c r="M19" s="13" t="n">
        <f aca="false">Inputs!M26</f>
        <v>2500</v>
      </c>
      <c r="N19" s="13" t="n">
        <f aca="false">Inputs!N26</f>
        <v>3000</v>
      </c>
      <c r="O19" s="13" t="n">
        <f aca="false">SUM(B19:N19)</f>
        <v>37000</v>
      </c>
    </row>
    <row r="20" customFormat="false" ht="15" hidden="false" customHeight="false" outlineLevel="0" collapsed="false">
      <c r="A20" s="3" t="s">
        <v>62</v>
      </c>
      <c r="B20" s="14" t="n">
        <f aca="false">SUM(B13:B19)</f>
        <v>103000</v>
      </c>
      <c r="C20" s="14" t="n">
        <f aca="false">SUM(C13:C19)</f>
        <v>220000</v>
      </c>
      <c r="D20" s="14" t="n">
        <f aca="false">SUM(D13:D19)</f>
        <v>79000</v>
      </c>
      <c r="E20" s="14" t="n">
        <f aca="false">SUM(E13:E19)</f>
        <v>300500</v>
      </c>
      <c r="F20" s="14" t="n">
        <f aca="false">SUM(F13:F19)</f>
        <v>101000</v>
      </c>
      <c r="G20" s="14" t="n">
        <f aca="false">SUM(G13:G19)</f>
        <v>218000</v>
      </c>
      <c r="H20" s="14" t="n">
        <f aca="false">SUM(H13:H19)</f>
        <v>142500</v>
      </c>
      <c r="I20" s="14" t="n">
        <f aca="false">SUM(I13:I19)</f>
        <v>248500</v>
      </c>
      <c r="J20" s="14" t="n">
        <f aca="false">SUM(J13:J19)</f>
        <v>102000</v>
      </c>
      <c r="K20" s="14" t="n">
        <f aca="false">SUM(K13:K19)</f>
        <v>229000</v>
      </c>
      <c r="L20" s="14" t="n">
        <f aca="false">SUM(L13:L19)</f>
        <v>73000</v>
      </c>
      <c r="M20" s="14" t="n">
        <f aca="false">SUM(M13:M19)</f>
        <v>293500</v>
      </c>
      <c r="N20" s="14" t="n">
        <f aca="false">SUM(N13:N19)</f>
        <v>107000</v>
      </c>
      <c r="O20" s="14" t="n">
        <f aca="false">SUM(O13:O19)</f>
        <v>2217000</v>
      </c>
    </row>
    <row r="21" customFormat="false" ht="15" hidden="false" customHeight="false" outlineLevel="0" collapsed="false">
      <c r="A21" s="3" t="s">
        <v>63</v>
      </c>
      <c r="B21" s="12" t="n">
        <f aca="false">B11-B20</f>
        <v>82000</v>
      </c>
      <c r="C21" s="12" t="n">
        <f aca="false">C11-C20</f>
        <v>-43000</v>
      </c>
      <c r="D21" s="12" t="n">
        <f aca="false">D11-D20</f>
        <v>119000</v>
      </c>
      <c r="E21" s="12" t="n">
        <f aca="false">E11-E20</f>
        <v>-140500</v>
      </c>
      <c r="F21" s="12" t="n">
        <f aca="false">F11-F20</f>
        <v>76500</v>
      </c>
      <c r="G21" s="12" t="n">
        <f aca="false">G11-G20</f>
        <v>-78000</v>
      </c>
      <c r="H21" s="12" t="n">
        <f aca="false">H11-H20</f>
        <v>-12500</v>
      </c>
      <c r="I21" s="12" t="n">
        <f aca="false">I11-I20</f>
        <v>-103500</v>
      </c>
      <c r="J21" s="12" t="n">
        <f aca="false">J11-J20</f>
        <v>230000</v>
      </c>
      <c r="K21" s="12" t="n">
        <f aca="false">K11-K20</f>
        <v>-64000</v>
      </c>
      <c r="L21" s="12" t="n">
        <f aca="false">L11-L20</f>
        <v>115000</v>
      </c>
      <c r="M21" s="12" t="n">
        <f aca="false">M11-M20</f>
        <v>-98500</v>
      </c>
      <c r="N21" s="12" t="n">
        <f aca="false">N11-N20</f>
        <v>76000</v>
      </c>
      <c r="O21" s="12" t="n">
        <f aca="false">O11-O20</f>
        <v>158500</v>
      </c>
    </row>
    <row r="22" customFormat="false" ht="15" hidden="false" customHeight="false" outlineLevel="0" collapsed="false">
      <c r="A22" s="3" t="s">
        <v>64</v>
      </c>
      <c r="B22" s="14" t="n">
        <f aca="false">B6+B21</f>
        <v>202000</v>
      </c>
      <c r="C22" s="14" t="n">
        <f aca="false">C6+C21</f>
        <v>159000</v>
      </c>
      <c r="D22" s="14" t="n">
        <f aca="false">D6+D21</f>
        <v>278000</v>
      </c>
      <c r="E22" s="14" t="n">
        <f aca="false">E6+E21</f>
        <v>137500</v>
      </c>
      <c r="F22" s="14" t="n">
        <f aca="false">F6+F21</f>
        <v>214000</v>
      </c>
      <c r="G22" s="14" t="n">
        <f aca="false">G6+G21</f>
        <v>136000</v>
      </c>
      <c r="H22" s="14" t="n">
        <f aca="false">H6+H21</f>
        <v>123500</v>
      </c>
      <c r="I22" s="14" t="n">
        <f aca="false">I6+I21</f>
        <v>20000</v>
      </c>
      <c r="J22" s="14" t="n">
        <f aca="false">J6+J21</f>
        <v>250000</v>
      </c>
      <c r="K22" s="14" t="n">
        <f aca="false">K6+K21</f>
        <v>186000</v>
      </c>
      <c r="L22" s="14" t="n">
        <f aca="false">L6+L21</f>
        <v>301000</v>
      </c>
      <c r="M22" s="14" t="n">
        <f aca="false">M6+M21</f>
        <v>202500</v>
      </c>
      <c r="N22" s="14" t="n">
        <f aca="false">N6+N21</f>
        <v>278500</v>
      </c>
      <c r="O22" s="14" t="n">
        <f aca="false">N22</f>
        <v>278500</v>
      </c>
    </row>
    <row r="24" customFormat="false" ht="15" hidden="false" customHeight="false" outlineLevel="0" collapsed="false">
      <c r="A24" s="2" t="s">
        <v>30</v>
      </c>
      <c r="B24" s="13" t="n">
        <f aca="false">Inputs!$B$10</f>
        <v>100000</v>
      </c>
      <c r="C24" s="13" t="n">
        <f aca="false">Inputs!$B$10</f>
        <v>100000</v>
      </c>
      <c r="D24" s="13" t="n">
        <f aca="false">Inputs!$B$10</f>
        <v>100000</v>
      </c>
      <c r="E24" s="13" t="n">
        <f aca="false">Inputs!$B$10</f>
        <v>100000</v>
      </c>
      <c r="F24" s="13" t="n">
        <f aca="false">Inputs!$B$10</f>
        <v>100000</v>
      </c>
      <c r="G24" s="13" t="n">
        <f aca="false">Inputs!$B$10</f>
        <v>100000</v>
      </c>
      <c r="H24" s="13" t="n">
        <f aca="false">Inputs!$B$10</f>
        <v>100000</v>
      </c>
      <c r="I24" s="13" t="n">
        <f aca="false">Inputs!$B$10</f>
        <v>100000</v>
      </c>
      <c r="J24" s="13" t="n">
        <f aca="false">Inputs!$B$10</f>
        <v>100000</v>
      </c>
      <c r="K24" s="13" t="n">
        <f aca="false">Inputs!$B$10</f>
        <v>100000</v>
      </c>
      <c r="L24" s="13" t="n">
        <f aca="false">Inputs!$B$10</f>
        <v>100000</v>
      </c>
      <c r="M24" s="13" t="n">
        <f aca="false">Inputs!$B$10</f>
        <v>100000</v>
      </c>
      <c r="N24" s="13" t="n">
        <f aca="false">Inputs!$B$10</f>
        <v>100000</v>
      </c>
    </row>
    <row r="25" customFormat="false" ht="15" hidden="false" customHeight="false" outlineLevel="0" collapsed="false">
      <c r="A25" s="2" t="s">
        <v>65</v>
      </c>
      <c r="B25" s="13" t="n">
        <f aca="false">B22-B24</f>
        <v>102000</v>
      </c>
      <c r="C25" s="13" t="n">
        <f aca="false">C22-C24</f>
        <v>59000</v>
      </c>
      <c r="D25" s="13" t="n">
        <f aca="false">D22-D24</f>
        <v>178000</v>
      </c>
      <c r="E25" s="13" t="n">
        <f aca="false">E22-E24</f>
        <v>37500</v>
      </c>
      <c r="F25" s="13" t="n">
        <f aca="false">F22-F24</f>
        <v>114000</v>
      </c>
      <c r="G25" s="13" t="n">
        <f aca="false">G22-G24</f>
        <v>36000</v>
      </c>
      <c r="H25" s="13" t="n">
        <f aca="false">H22-H24</f>
        <v>23500</v>
      </c>
      <c r="I25" s="13" t="n">
        <f aca="false">I22-I24</f>
        <v>-80000</v>
      </c>
      <c r="J25" s="13" t="n">
        <f aca="false">J22-J24</f>
        <v>150000</v>
      </c>
      <c r="K25" s="13" t="n">
        <f aca="false">K22-K24</f>
        <v>86000</v>
      </c>
      <c r="L25" s="13" t="n">
        <f aca="false">L22-L24</f>
        <v>201000</v>
      </c>
      <c r="M25" s="13" t="n">
        <f aca="false">M22-M24</f>
        <v>102500</v>
      </c>
      <c r="N25" s="13" t="n">
        <f aca="false">N22-N24</f>
        <v>178500</v>
      </c>
    </row>
    <row r="26" customFormat="false" ht="15" hidden="false" customHeight="false" outlineLevel="0" collapsed="false">
      <c r="A26" s="3" t="s">
        <v>66</v>
      </c>
      <c r="B26" s="15" t="str">
        <f aca="false">IF(B22&lt;B24,"BELOW MINIMUM","OK")</f>
        <v>OK</v>
      </c>
      <c r="C26" s="15" t="str">
        <f aca="false">IF(C22&lt;C24,"BELOW MINIMUM","OK")</f>
        <v>OK</v>
      </c>
      <c r="D26" s="15" t="str">
        <f aca="false">IF(D22&lt;D24,"BELOW MINIMUM","OK")</f>
        <v>OK</v>
      </c>
      <c r="E26" s="15" t="str">
        <f aca="false">IF(E22&lt;E24,"BELOW MINIMUM","OK")</f>
        <v>OK</v>
      </c>
      <c r="F26" s="15" t="str">
        <f aca="false">IF(F22&lt;F24,"BELOW MINIMUM","OK")</f>
        <v>OK</v>
      </c>
      <c r="G26" s="15" t="str">
        <f aca="false">IF(G22&lt;G24,"BELOW MINIMUM","OK")</f>
        <v>OK</v>
      </c>
      <c r="H26" s="15" t="str">
        <f aca="false">IF(H22&lt;H24,"BELOW MINIMUM","OK")</f>
        <v>OK</v>
      </c>
      <c r="I26" s="15" t="str">
        <f aca="false">IF(I22&lt;I24,"BELOW MINIMUM","OK")</f>
        <v>BELOW MINIMUM</v>
      </c>
      <c r="J26" s="15" t="str">
        <f aca="false">IF(J22&lt;J24,"BELOW MINIMUM","OK")</f>
        <v>OK</v>
      </c>
      <c r="K26" s="15" t="str">
        <f aca="false">IF(K22&lt;K24,"BELOW MINIMUM","OK")</f>
        <v>OK</v>
      </c>
      <c r="L26" s="15" t="str">
        <f aca="false">IF(L22&lt;L24,"BELOW MINIMUM","OK")</f>
        <v>OK</v>
      </c>
      <c r="M26" s="15" t="str">
        <f aca="false">IF(M22&lt;M24,"BELOW MINIMUM","OK")</f>
        <v>OK</v>
      </c>
      <c r="N26" s="15" t="str">
        <f aca="false">IF(N22&lt;N24,"BELOW MINIMUM","OK")</f>
        <v>OK</v>
      </c>
      <c r="O26" s="15" t="str">
        <f aca="false">COUNTIF(B26:N26,"BELOW MINIMUM")&amp;" week(s) below minimum"</f>
        <v>1 week(s) below minimum</v>
      </c>
    </row>
    <row r="28" customFormat="false" ht="15" hidden="false" customHeight="false" outlineLevel="0" collapsed="false">
      <c r="A28" s="3" t="s">
        <v>67</v>
      </c>
    </row>
    <row r="29" customFormat="false" ht="15" hidden="false" customHeight="false" outlineLevel="0" collapsed="false">
      <c r="A29" s="2" t="s">
        <v>68</v>
      </c>
      <c r="B29" s="13" t="n">
        <f aca="false">N22</f>
        <v>278500</v>
      </c>
    </row>
    <row r="30" customFormat="false" ht="15" hidden="false" customHeight="false" outlineLevel="0" collapsed="false">
      <c r="A30" s="2" t="s">
        <v>69</v>
      </c>
      <c r="B30" s="13" t="n">
        <f aca="false">MIN(B22:N22)</f>
        <v>20000</v>
      </c>
    </row>
    <row r="31" customFormat="false" ht="15" hidden="false" customHeight="false" outlineLevel="0" collapsed="false">
      <c r="A31" s="2" t="s">
        <v>70</v>
      </c>
      <c r="B31" s="16" t="n">
        <f aca="false">INDEX(B5:N5,MATCH(B30,B22:N22,0))</f>
        <v>46332</v>
      </c>
    </row>
    <row r="32" customFormat="false" ht="15" hidden="false" customHeight="false" outlineLevel="0" collapsed="false">
      <c r="A32" s="2" t="s">
        <v>71</v>
      </c>
      <c r="B32" s="17" t="n">
        <f aca="false">COUNTIF(B26:N26,"BELOW MINIMUM")</f>
        <v>1</v>
      </c>
    </row>
    <row r="33" customFormat="false" ht="15" hidden="false" customHeight="false" outlineLevel="0" collapsed="false">
      <c r="A33" s="2" t="s">
        <v>72</v>
      </c>
      <c r="B33" s="13" t="n">
        <f aca="false">MAX(0,-MIN(B25:N25))</f>
        <v>80000</v>
      </c>
    </row>
    <row r="35" customFormat="false" ht="15" hidden="false" customHeight="false" outlineLevel="0" collapsed="false">
      <c r="A35" s="3" t="s">
        <v>73</v>
      </c>
    </row>
    <row r="36" customFormat="false" ht="15" hidden="false" customHeight="false" outlineLevel="0" collapsed="false">
      <c r="A36" s="2" t="s">
        <v>74</v>
      </c>
      <c r="B36" s="13" t="n">
        <f aca="false">N22-(B6+O21)</f>
        <v>0</v>
      </c>
    </row>
    <row r="37" customFormat="false" ht="15" hidden="false" customHeight="false" outlineLevel="0" collapsed="false">
      <c r="A37" s="2" t="s">
        <v>75</v>
      </c>
      <c r="B37" s="13" t="n">
        <f aca="false">O21-(O11-O20)</f>
        <v>0</v>
      </c>
    </row>
    <row r="38" customFormat="false" ht="15" hidden="false" customHeight="false" outlineLevel="0" collapsed="false">
      <c r="A38" s="2" t="s">
        <v>76</v>
      </c>
      <c r="B38" s="13" t="n">
        <f aca="false">SUMPRODUCT(ABS(C6:N6-B22:M22))</f>
        <v>0</v>
      </c>
    </row>
    <row r="39" customFormat="false" ht="15" hidden="false" customHeight="false" outlineLevel="0" collapsed="false">
      <c r="A39" s="2" t="s">
        <v>77</v>
      </c>
      <c r="B39" s="13" t="n">
        <f aca="false">(O11-SUM(B11:N11))+(O20-SUM(B20:N20))</f>
        <v>0</v>
      </c>
    </row>
    <row r="40" customFormat="false" ht="15" hidden="false" customHeight="false" outlineLevel="0" collapsed="false">
      <c r="A40" s="3" t="s">
        <v>78</v>
      </c>
      <c r="B40" s="18" t="b">
        <f aca="false">AND(ABS(B36)&lt;0.005,ABS(B37)&lt;0.005,ABS(B38)&lt;0.005,ABS(B39)&lt;0.005)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2026-09-16T10:18:56Z</dcterms:created>
  <dc:creator>openpyxl</dc:creator>
  <dc:description/>
  <dc:language>en-US</dc:language>
  <cp:lastModifiedBy/>
  <dcterms:modified xsi:type="dcterms:W3CDTF">2026-09-16T10:18:56Z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